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nkablatnik\Dokumenti\SVETNIŠKI ODGOVORI\"/>
    </mc:Choice>
  </mc:AlternateContent>
  <xr:revisionPtr revIDLastSave="0" documentId="8_{91CD483B-76CE-4CAB-99BC-5E32D18C3956}" xr6:coauthVersionLast="44" xr6:coauthVersionMax="44" xr10:uidLastSave="{00000000-0000-0000-0000-000000000000}"/>
  <bookViews>
    <workbookView xWindow="-120" yWindow="-120" windowWidth="29040" windowHeight="15840" activeTab="1" xr2:uid="{4A61EB6F-2A62-4F35-AF9F-8A3333E6F776}"/>
  </bookViews>
  <sheets>
    <sheet name="skupni FN SOU" sheetId="1" r:id="rId1"/>
    <sheet name="RAZREZ PO OBČINA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" i="2" l="1"/>
  <c r="J8" i="2"/>
  <c r="I8" i="2"/>
  <c r="H8" i="2"/>
  <c r="G8" i="2"/>
  <c r="I32" i="1" l="1"/>
  <c r="I33" i="1" s="1"/>
  <c r="K36" i="2" l="1"/>
  <c r="J36" i="2"/>
  <c r="H36" i="2"/>
  <c r="I36" i="2"/>
  <c r="G36" i="2"/>
  <c r="K28" i="2"/>
  <c r="I28" i="2"/>
  <c r="H28" i="2"/>
  <c r="G28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9" i="2"/>
  <c r="K30" i="2"/>
  <c r="K31" i="2"/>
  <c r="K32" i="2"/>
  <c r="K33" i="2"/>
  <c r="K34" i="2"/>
  <c r="K9" i="2"/>
  <c r="K3" i="2" s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9" i="2"/>
  <c r="J30" i="2"/>
  <c r="J31" i="2"/>
  <c r="J32" i="2"/>
  <c r="J33" i="2"/>
  <c r="J34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9" i="2"/>
  <c r="I30" i="2"/>
  <c r="I31" i="2"/>
  <c r="I32" i="2"/>
  <c r="I33" i="2"/>
  <c r="I34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9" i="2"/>
  <c r="H30" i="2"/>
  <c r="H31" i="2"/>
  <c r="H32" i="2"/>
  <c r="H33" i="2"/>
  <c r="H34" i="2"/>
  <c r="H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9" i="2"/>
  <c r="G30" i="2"/>
  <c r="G31" i="2"/>
  <c r="G32" i="2"/>
  <c r="G33" i="2"/>
  <c r="G34" i="2"/>
  <c r="G9" i="2"/>
  <c r="G3" i="2" s="1"/>
  <c r="F8" i="2"/>
  <c r="J3" i="2" s="1"/>
  <c r="J37" i="2" s="1"/>
  <c r="G37" i="2" l="1"/>
  <c r="K37" i="2"/>
  <c r="F6" i="2"/>
  <c r="F5" i="2" s="1"/>
  <c r="F4" i="2" s="1"/>
  <c r="F3" i="2" s="1"/>
  <c r="F35" i="2" s="1"/>
  <c r="F7" i="1" l="1"/>
  <c r="F27" i="1" l="1"/>
  <c r="F6" i="1" l="1"/>
  <c r="F5" i="1" l="1"/>
  <c r="F4" i="1" l="1"/>
  <c r="F3" i="1" l="1"/>
  <c r="F54" i="1" l="1"/>
  <c r="I34" i="1"/>
  <c r="H3" i="2" l="1"/>
  <c r="H37" i="2"/>
  <c r="I3" i="2"/>
  <c r="I37" i="2" l="1"/>
</calcChain>
</file>

<file path=xl/sharedStrings.xml><?xml version="1.0" encoding="utf-8"?>
<sst xmlns="http://schemas.openxmlformats.org/spreadsheetml/2006/main" count="184" uniqueCount="115">
  <si>
    <t>PK</t>
  </si>
  <si>
    <t>PP</t>
  </si>
  <si>
    <t>Konto</t>
  </si>
  <si>
    <t>Opis</t>
  </si>
  <si>
    <t>7000</t>
  </si>
  <si>
    <t>SKUPNA OBČINSKA UPRAVA OBČIN DOLENJSKE</t>
  </si>
  <si>
    <t>06</t>
  </si>
  <si>
    <t>LOKALNA SAMOUPRAVA</t>
  </si>
  <si>
    <t>0603</t>
  </si>
  <si>
    <t>Dejavnost občinske uprave</t>
  </si>
  <si>
    <t>06039001</t>
  </si>
  <si>
    <t>Administracija občinske uprave</t>
  </si>
  <si>
    <t>25061001</t>
  </si>
  <si>
    <t>Skupna občinska uprava - plače in drugi izdatki</t>
  </si>
  <si>
    <t>400000</t>
  </si>
  <si>
    <t>Osnovne plače</t>
  </si>
  <si>
    <t>400001</t>
  </si>
  <si>
    <t>Dodatek za delovno dobo in stalnost</t>
  </si>
  <si>
    <t>400003</t>
  </si>
  <si>
    <t>Položajni dodatek</t>
  </si>
  <si>
    <t>400004</t>
  </si>
  <si>
    <t>Drugi dodatki</t>
  </si>
  <si>
    <t>400100</t>
  </si>
  <si>
    <t>Regres za letni dopust</t>
  </si>
  <si>
    <t>400202</t>
  </si>
  <si>
    <t>Povračilo stroškov prehrane med delom</t>
  </si>
  <si>
    <t>400203</t>
  </si>
  <si>
    <t>Povračilo stroškov prevoza na delo in iz dela</t>
  </si>
  <si>
    <t>400400</t>
  </si>
  <si>
    <t>Sredstva za nadurno delo</t>
  </si>
  <si>
    <t>400900</t>
  </si>
  <si>
    <t>Jubilejne nagrade</t>
  </si>
  <si>
    <t>400901</t>
  </si>
  <si>
    <t>Odpravnine</t>
  </si>
  <si>
    <t>400999</t>
  </si>
  <si>
    <t>Drugi izdatki zaposlenim</t>
  </si>
  <si>
    <t>401001</t>
  </si>
  <si>
    <t>Prispevek za pokojninsko in invalidsko zavarovanje</t>
  </si>
  <si>
    <t>401100</t>
  </si>
  <si>
    <t>Prispevek za obvezno zdravstveno zavarovanje</t>
  </si>
  <si>
    <t>401101</t>
  </si>
  <si>
    <t>Prispevek za poškodbe pri delu in poklicne bolezni</t>
  </si>
  <si>
    <t>401200</t>
  </si>
  <si>
    <t>Prispevek za zaposlovanje</t>
  </si>
  <si>
    <t>401300</t>
  </si>
  <si>
    <t>Prispevek za starševsko varstvo</t>
  </si>
  <si>
    <t>401500</t>
  </si>
  <si>
    <t>Premije kolektivnega dodatnega pokojninskega zavarovanja na podlagi ZKDPZJU</t>
  </si>
  <si>
    <t>402400</t>
  </si>
  <si>
    <t>Dnevnice za službena potovanja  v državi</t>
  </si>
  <si>
    <t>402402</t>
  </si>
  <si>
    <t>Stroški prevoza v državi</t>
  </si>
  <si>
    <t>25061002</t>
  </si>
  <si>
    <t>Skupna občinska uprava - materialni stroški</t>
  </si>
  <si>
    <t>402001</t>
  </si>
  <si>
    <t>Čistilni material in storitve</t>
  </si>
  <si>
    <t>402003</t>
  </si>
  <si>
    <t>Založniške in tiskarske storitve ter stroški fotokopiranja</t>
  </si>
  <si>
    <t>402004</t>
  </si>
  <si>
    <t>Časopisi, revije, knjige in strokovna literatura</t>
  </si>
  <si>
    <t>402007</t>
  </si>
  <si>
    <t>Računalniške storitve</t>
  </si>
  <si>
    <t>402009</t>
  </si>
  <si>
    <t>Izdatki za reprezentanco</t>
  </si>
  <si>
    <t>402099</t>
  </si>
  <si>
    <t>Drugi splošni material in storitve</t>
  </si>
  <si>
    <t>402100</t>
  </si>
  <si>
    <t>Uniforme in službena obleka</t>
  </si>
  <si>
    <t>402199</t>
  </si>
  <si>
    <t>Drugi posebni materiali in storitve</t>
  </si>
  <si>
    <t>402200</t>
  </si>
  <si>
    <t>Električna energija</t>
  </si>
  <si>
    <t>402205</t>
  </si>
  <si>
    <t>Telefon, faks, elektronska pošta</t>
  </si>
  <si>
    <t>402206</t>
  </si>
  <si>
    <t>Poštnina in kurirske storitve</t>
  </si>
  <si>
    <t>402300</t>
  </si>
  <si>
    <t>Goriva in maziva za prevozna sredstva</t>
  </si>
  <si>
    <t>402301</t>
  </si>
  <si>
    <t>Vzdrževanje in popravila vozil</t>
  </si>
  <si>
    <t>402304</t>
  </si>
  <si>
    <t>Pristojbine za registracijo vozil</t>
  </si>
  <si>
    <t>402305</t>
  </si>
  <si>
    <t>Zavarovalne premije za motorna  vozila</t>
  </si>
  <si>
    <t>402399</t>
  </si>
  <si>
    <t>Drugi prevozni stroški</t>
  </si>
  <si>
    <t>402504</t>
  </si>
  <si>
    <t>Zavarovalne premije za objekte</t>
  </si>
  <si>
    <t>402510</t>
  </si>
  <si>
    <t>Tekoče vzdrževanje komunikacijske opreme</t>
  </si>
  <si>
    <t>402599</t>
  </si>
  <si>
    <t>Drugi izdatki za tekoče vzdrževanje in zavarovanje</t>
  </si>
  <si>
    <t>402699</t>
  </si>
  <si>
    <t>Druge najemnine, zakupnine in licenčnine</t>
  </si>
  <si>
    <t>402907</t>
  </si>
  <si>
    <t>Izdatki za strokovno izobraževanje zaposlenih</t>
  </si>
  <si>
    <t>402920</t>
  </si>
  <si>
    <t>Sodni stroški, storitve odvetnikov, sodnih izvedencev, tolmačev, notarjev in drugih</t>
  </si>
  <si>
    <t>402923</t>
  </si>
  <si>
    <t>Druge članarine</t>
  </si>
  <si>
    <t>402999</t>
  </si>
  <si>
    <t>Drugi operativni odhodki</t>
  </si>
  <si>
    <t>420300</t>
  </si>
  <si>
    <t>Nakup drugih osnovnih sredstev</t>
  </si>
  <si>
    <t>420703</t>
  </si>
  <si>
    <t>Nakup licenčne programske opreme</t>
  </si>
  <si>
    <t>REBALANS maj 2020</t>
  </si>
  <si>
    <t>:</t>
  </si>
  <si>
    <t>MO NM</t>
  </si>
  <si>
    <t>TREBNJE</t>
  </si>
  <si>
    <t>STRAŽA</t>
  </si>
  <si>
    <t>MIRNA</t>
  </si>
  <si>
    <t>MOKRONOG-TREBELNO</t>
  </si>
  <si>
    <t>REFUNDACIJA</t>
  </si>
  <si>
    <t>DEJANSKI STROŠEK OBČINE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</si>
</sst>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8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b/>
      <sz val="8"/>
      <color rgb="FFFF000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Alignment="1">
      <alignment horizontal="center" vertical="center"/>
    </xf>
    <xf numFmtId="49" fontId="3" fillId="3" borderId="1" xfId="0" applyNumberFormat="1" applyFont="1" applyFill="1" applyBorder="1"/>
    <xf numFmtId="0" fontId="3" fillId="3" borderId="1" xfId="0" applyFont="1" applyFill="1" applyBorder="1"/>
    <xf numFmtId="0" fontId="4" fillId="3" borderId="1" xfId="0" applyFont="1" applyFill="1" applyBorder="1"/>
    <xf numFmtId="49" fontId="4" fillId="3" borderId="1" xfId="0" applyNumberFormat="1" applyFont="1" applyFill="1" applyBorder="1"/>
    <xf numFmtId="0" fontId="5" fillId="3" borderId="1" xfId="0" applyFont="1" applyFill="1" applyBorder="1"/>
    <xf numFmtId="49" fontId="5" fillId="3" borderId="1" xfId="0" applyNumberFormat="1" applyFont="1" applyFill="1" applyBorder="1"/>
    <xf numFmtId="0" fontId="6" fillId="3" borderId="1" xfId="0" applyFont="1" applyFill="1" applyBorder="1"/>
    <xf numFmtId="49" fontId="6" fillId="3" borderId="1" xfId="0" applyNumberFormat="1" applyFont="1" applyFill="1" applyBorder="1"/>
    <xf numFmtId="49" fontId="7" fillId="3" borderId="1" xfId="0" applyNumberFormat="1" applyFont="1" applyFill="1" applyBorder="1"/>
    <xf numFmtId="0" fontId="2" fillId="2" borderId="1" xfId="0" applyFont="1" applyFill="1" applyBorder="1"/>
    <xf numFmtId="0" fontId="0" fillId="4" borderId="1" xfId="0" applyFill="1" applyBorder="1"/>
    <xf numFmtId="2" fontId="0" fillId="0" borderId="0" xfId="0" applyNumberFormat="1"/>
    <xf numFmtId="2" fontId="0" fillId="0" borderId="1" xfId="0" applyNumberFormat="1" applyBorder="1"/>
    <xf numFmtId="2" fontId="2" fillId="0" borderId="1" xfId="0" applyNumberFormat="1" applyFont="1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right"/>
    </xf>
    <xf numFmtId="4" fontId="11" fillId="3" borderId="1" xfId="0" applyNumberFormat="1" applyFont="1" applyFill="1" applyBorder="1" applyAlignment="1">
      <alignment horizontal="right"/>
    </xf>
    <xf numFmtId="4" fontId="12" fillId="3" borderId="1" xfId="0" applyNumberFormat="1" applyFont="1" applyFill="1" applyBorder="1" applyAlignment="1">
      <alignment horizontal="right"/>
    </xf>
    <xf numFmtId="4" fontId="13" fillId="3" borderId="1" xfId="0" applyNumberFormat="1" applyFont="1" applyFill="1" applyBorder="1" applyAlignment="1">
      <alignment horizontal="right"/>
    </xf>
    <xf numFmtId="4" fontId="14" fillId="3" borderId="1" xfId="0" applyNumberFormat="1" applyFont="1" applyFill="1" applyBorder="1" applyAlignment="1">
      <alignment horizontal="right"/>
    </xf>
    <xf numFmtId="0" fontId="9" fillId="0" borderId="0" xfId="0" applyFont="1"/>
    <xf numFmtId="4" fontId="0" fillId="0" borderId="0" xfId="0" applyNumberFormat="1"/>
    <xf numFmtId="0" fontId="2" fillId="0" borderId="1" xfId="0" applyFont="1" applyBorder="1"/>
    <xf numFmtId="0" fontId="2" fillId="0" borderId="1" xfId="0" applyFont="1" applyFill="1" applyBorder="1"/>
    <xf numFmtId="0" fontId="0" fillId="0" borderId="1" xfId="0" applyBorder="1"/>
    <xf numFmtId="0" fontId="2" fillId="2" borderId="2" xfId="0" applyFont="1" applyFill="1" applyBorder="1"/>
    <xf numFmtId="4" fontId="15" fillId="2" borderId="2" xfId="0" applyNumberFormat="1" applyFont="1" applyFill="1" applyBorder="1" applyAlignment="1">
      <alignment horizontal="right"/>
    </xf>
    <xf numFmtId="0" fontId="0" fillId="5" borderId="1" xfId="0" applyFill="1" applyBorder="1"/>
    <xf numFmtId="49" fontId="7" fillId="5" borderId="1" xfId="0" applyNumberFormat="1" applyFont="1" applyFill="1" applyBorder="1"/>
    <xf numFmtId="0" fontId="9" fillId="5" borderId="1" xfId="0" applyFont="1" applyFill="1" applyBorder="1"/>
    <xf numFmtId="2" fontId="0" fillId="5" borderId="1" xfId="0" applyNumberFormat="1" applyFill="1" applyBorder="1"/>
    <xf numFmtId="0" fontId="0" fillId="4" borderId="1" xfId="0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right"/>
    </xf>
    <xf numFmtId="4" fontId="2" fillId="0" borderId="0" xfId="0" applyNumberFormat="1" applyFont="1" applyFill="1" applyBorder="1"/>
    <xf numFmtId="49" fontId="8" fillId="5" borderId="1" xfId="0" applyNumberFormat="1" applyFont="1" applyFill="1" applyBorder="1"/>
    <xf numFmtId="0" fontId="1" fillId="5" borderId="1" xfId="0" applyFont="1" applyFill="1" applyBorder="1"/>
    <xf numFmtId="2" fontId="1" fillId="5" borderId="1" xfId="0" applyNumberFormat="1" applyFont="1" applyFill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BE174-0A9C-4862-A870-082172E16B37}">
  <dimension ref="A1:I54"/>
  <sheetViews>
    <sheetView zoomScaleNormal="100" workbookViewId="0">
      <pane ySplit="2" topLeftCell="A3" activePane="bottomLeft" state="frozen"/>
      <selection pane="bottomLeft" activeCell="F3" sqref="F3"/>
    </sheetView>
  </sheetViews>
  <sheetFormatPr defaultRowHeight="15" x14ac:dyDescent="0.25"/>
  <cols>
    <col min="1" max="1" width="4.42578125" bestFit="1" customWidth="1"/>
    <col min="2" max="3" width="6.7109375" bestFit="1" customWidth="1"/>
    <col min="4" max="4" width="6.28515625" bestFit="1" customWidth="1"/>
    <col min="5" max="5" width="45.140625" customWidth="1"/>
    <col min="6" max="6" width="22.42578125" style="23" customWidth="1"/>
    <col min="8" max="9" width="10.140625" bestFit="1" customWidth="1"/>
  </cols>
  <sheetData>
    <row r="1" spans="1:8" ht="30" customHeight="1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6" t="s">
        <v>106</v>
      </c>
    </row>
    <row r="2" spans="1:8" x14ac:dyDescent="0.25">
      <c r="A2" s="1">
        <v>1</v>
      </c>
      <c r="B2" s="1">
        <v>2</v>
      </c>
      <c r="C2" s="1">
        <v>3</v>
      </c>
      <c r="D2" s="1">
        <v>4</v>
      </c>
      <c r="E2" s="1">
        <v>5</v>
      </c>
      <c r="F2" s="17">
        <v>7</v>
      </c>
    </row>
    <row r="3" spans="1:8" x14ac:dyDescent="0.25">
      <c r="A3" s="2" t="s">
        <v>4</v>
      </c>
      <c r="B3" s="3"/>
      <c r="C3" s="3"/>
      <c r="D3" s="3"/>
      <c r="E3" s="2" t="s">
        <v>5</v>
      </c>
      <c r="F3" s="18">
        <f t="shared" ref="F3:F5" si="0">+F4</f>
        <v>751446</v>
      </c>
    </row>
    <row r="4" spans="1:8" x14ac:dyDescent="0.25">
      <c r="A4" s="4"/>
      <c r="B4" s="5" t="s">
        <v>6</v>
      </c>
      <c r="C4" s="4"/>
      <c r="D4" s="4"/>
      <c r="E4" s="5" t="s">
        <v>7</v>
      </c>
      <c r="F4" s="19">
        <f t="shared" si="0"/>
        <v>751446</v>
      </c>
    </row>
    <row r="5" spans="1:8" x14ac:dyDescent="0.25">
      <c r="A5" s="6"/>
      <c r="B5" s="7" t="s">
        <v>8</v>
      </c>
      <c r="C5" s="6"/>
      <c r="D5" s="6"/>
      <c r="E5" s="7" t="s">
        <v>9</v>
      </c>
      <c r="F5" s="20">
        <f t="shared" si="0"/>
        <v>751446</v>
      </c>
      <c r="H5" s="24"/>
    </row>
    <row r="6" spans="1:8" x14ac:dyDescent="0.25">
      <c r="A6" s="8"/>
      <c r="B6" s="9" t="s">
        <v>10</v>
      </c>
      <c r="C6" s="8"/>
      <c r="D6" s="8"/>
      <c r="E6" s="9" t="s">
        <v>11</v>
      </c>
      <c r="F6" s="21">
        <f>+F7+F27</f>
        <v>751446</v>
      </c>
    </row>
    <row r="7" spans="1:8" x14ac:dyDescent="0.25">
      <c r="A7" s="8"/>
      <c r="B7" s="8"/>
      <c r="C7" s="9" t="s">
        <v>12</v>
      </c>
      <c r="D7" s="8"/>
      <c r="E7" s="10" t="s">
        <v>13</v>
      </c>
      <c r="F7" s="22">
        <f>SUM(F8:F26)</f>
        <v>603346</v>
      </c>
    </row>
    <row r="8" spans="1:8" x14ac:dyDescent="0.25">
      <c r="A8" s="8"/>
      <c r="B8" s="8"/>
      <c r="C8" s="8"/>
      <c r="D8" s="9" t="s">
        <v>14</v>
      </c>
      <c r="E8" s="9" t="s">
        <v>15</v>
      </c>
      <c r="F8" s="21">
        <v>436300</v>
      </c>
    </row>
    <row r="9" spans="1:8" x14ac:dyDescent="0.25">
      <c r="A9" s="8"/>
      <c r="B9" s="8"/>
      <c r="C9" s="8"/>
      <c r="D9" s="9" t="s">
        <v>16</v>
      </c>
      <c r="E9" s="9" t="s">
        <v>17</v>
      </c>
      <c r="F9" s="21">
        <v>19300</v>
      </c>
      <c r="H9" s="24"/>
    </row>
    <row r="10" spans="1:8" x14ac:dyDescent="0.25">
      <c r="A10" s="8"/>
      <c r="B10" s="8"/>
      <c r="C10" s="8"/>
      <c r="D10" s="9" t="s">
        <v>18</v>
      </c>
      <c r="E10" s="9" t="s">
        <v>19</v>
      </c>
      <c r="F10" s="21">
        <v>2036</v>
      </c>
    </row>
    <row r="11" spans="1:8" x14ac:dyDescent="0.25">
      <c r="A11" s="8"/>
      <c r="B11" s="8"/>
      <c r="C11" s="8"/>
      <c r="D11" s="9" t="s">
        <v>20</v>
      </c>
      <c r="E11" s="9" t="s">
        <v>21</v>
      </c>
      <c r="F11" s="21">
        <v>2000</v>
      </c>
    </row>
    <row r="12" spans="1:8" x14ac:dyDescent="0.25">
      <c r="A12" s="8"/>
      <c r="B12" s="8"/>
      <c r="C12" s="8"/>
      <c r="D12" s="9" t="s">
        <v>22</v>
      </c>
      <c r="E12" s="9" t="s">
        <v>23</v>
      </c>
      <c r="F12" s="21">
        <v>14190</v>
      </c>
    </row>
    <row r="13" spans="1:8" x14ac:dyDescent="0.25">
      <c r="A13" s="8"/>
      <c r="B13" s="8"/>
      <c r="C13" s="8"/>
      <c r="D13" s="9" t="s">
        <v>24</v>
      </c>
      <c r="E13" s="9" t="s">
        <v>25</v>
      </c>
      <c r="F13" s="21">
        <v>16200</v>
      </c>
    </row>
    <row r="14" spans="1:8" x14ac:dyDescent="0.25">
      <c r="A14" s="8"/>
      <c r="B14" s="8"/>
      <c r="C14" s="8"/>
      <c r="D14" s="9" t="s">
        <v>26</v>
      </c>
      <c r="E14" s="9" t="s">
        <v>27</v>
      </c>
      <c r="F14" s="21">
        <v>19100</v>
      </c>
    </row>
    <row r="15" spans="1:8" x14ac:dyDescent="0.25">
      <c r="A15" s="8"/>
      <c r="B15" s="8"/>
      <c r="C15" s="8"/>
      <c r="D15" s="9" t="s">
        <v>28</v>
      </c>
      <c r="E15" s="9" t="s">
        <v>29</v>
      </c>
      <c r="F15" s="21">
        <v>2000</v>
      </c>
    </row>
    <row r="16" spans="1:8" x14ac:dyDescent="0.25">
      <c r="A16" s="8"/>
      <c r="B16" s="8"/>
      <c r="C16" s="8"/>
      <c r="D16" s="9" t="s">
        <v>30</v>
      </c>
      <c r="E16" s="9" t="s">
        <v>31</v>
      </c>
      <c r="F16" s="21">
        <v>2000</v>
      </c>
    </row>
    <row r="17" spans="1:9" x14ac:dyDescent="0.25">
      <c r="A17" s="8"/>
      <c r="B17" s="8"/>
      <c r="C17" s="8"/>
      <c r="D17" s="9" t="s">
        <v>32</v>
      </c>
      <c r="E17" s="9" t="s">
        <v>33</v>
      </c>
      <c r="F17" s="21">
        <v>5000</v>
      </c>
    </row>
    <row r="18" spans="1:9" x14ac:dyDescent="0.25">
      <c r="A18" s="8"/>
      <c r="B18" s="8"/>
      <c r="C18" s="8"/>
      <c r="D18" s="9" t="s">
        <v>34</v>
      </c>
      <c r="E18" s="9" t="s">
        <v>35</v>
      </c>
      <c r="F18" s="21">
        <v>0</v>
      </c>
    </row>
    <row r="19" spans="1:9" x14ac:dyDescent="0.25">
      <c r="A19" s="8"/>
      <c r="B19" s="8"/>
      <c r="C19" s="8"/>
      <c r="D19" s="9" t="s">
        <v>36</v>
      </c>
      <c r="E19" s="9" t="s">
        <v>37</v>
      </c>
      <c r="F19" s="21">
        <v>36000</v>
      </c>
    </row>
    <row r="20" spans="1:9" x14ac:dyDescent="0.25">
      <c r="A20" s="8"/>
      <c r="B20" s="8"/>
      <c r="C20" s="8"/>
      <c r="D20" s="9" t="s">
        <v>38</v>
      </c>
      <c r="E20" s="9" t="s">
        <v>39</v>
      </c>
      <c r="F20" s="21">
        <v>35700</v>
      </c>
    </row>
    <row r="21" spans="1:9" x14ac:dyDescent="0.25">
      <c r="A21" s="8"/>
      <c r="B21" s="8"/>
      <c r="C21" s="8"/>
      <c r="D21" s="9" t="s">
        <v>40</v>
      </c>
      <c r="E21" s="9" t="s">
        <v>41</v>
      </c>
      <c r="F21" s="21">
        <v>2300</v>
      </c>
    </row>
    <row r="22" spans="1:9" x14ac:dyDescent="0.25">
      <c r="A22" s="8"/>
      <c r="B22" s="8"/>
      <c r="C22" s="8"/>
      <c r="D22" s="9" t="s">
        <v>42</v>
      </c>
      <c r="E22" s="9" t="s">
        <v>43</v>
      </c>
      <c r="F22" s="21">
        <v>420</v>
      </c>
    </row>
    <row r="23" spans="1:9" x14ac:dyDescent="0.25">
      <c r="A23" s="8"/>
      <c r="B23" s="8"/>
      <c r="C23" s="8"/>
      <c r="D23" s="9" t="s">
        <v>44</v>
      </c>
      <c r="E23" s="9" t="s">
        <v>45</v>
      </c>
      <c r="F23" s="21">
        <v>600</v>
      </c>
    </row>
    <row r="24" spans="1:9" x14ac:dyDescent="0.25">
      <c r="A24" s="8"/>
      <c r="B24" s="8"/>
      <c r="C24" s="8"/>
      <c r="D24" s="9" t="s">
        <v>46</v>
      </c>
      <c r="E24" s="9" t="s">
        <v>47</v>
      </c>
      <c r="F24" s="21">
        <v>8200</v>
      </c>
    </row>
    <row r="25" spans="1:9" x14ac:dyDescent="0.25">
      <c r="A25" s="8"/>
      <c r="B25" s="8"/>
      <c r="C25" s="8"/>
      <c r="D25" s="9" t="s">
        <v>48</v>
      </c>
      <c r="E25" s="9" t="s">
        <v>49</v>
      </c>
      <c r="F25" s="21">
        <v>1000</v>
      </c>
    </row>
    <row r="26" spans="1:9" x14ac:dyDescent="0.25">
      <c r="A26" s="8"/>
      <c r="B26" s="8"/>
      <c r="C26" s="8"/>
      <c r="D26" s="9" t="s">
        <v>50</v>
      </c>
      <c r="E26" s="9" t="s">
        <v>51</v>
      </c>
      <c r="F26" s="21">
        <v>1000</v>
      </c>
    </row>
    <row r="27" spans="1:9" x14ac:dyDescent="0.25">
      <c r="A27" s="8"/>
      <c r="B27" s="8"/>
      <c r="C27" s="9" t="s">
        <v>52</v>
      </c>
      <c r="D27" s="8"/>
      <c r="E27" s="10" t="s">
        <v>53</v>
      </c>
      <c r="F27" s="22">
        <f>+F28+F29+F30+F31+F32+F33+F34+F35+F36+F37+F38+F39+F40+F41+F42+F43+F44+F45+F46+F47+F48+F49+F50+F51+F52+F53</f>
        <v>148100</v>
      </c>
    </row>
    <row r="28" spans="1:9" x14ac:dyDescent="0.25">
      <c r="A28" s="8"/>
      <c r="B28" s="8"/>
      <c r="C28" s="8"/>
      <c r="D28" s="9" t="s">
        <v>54</v>
      </c>
      <c r="E28" s="9" t="s">
        <v>55</v>
      </c>
      <c r="F28" s="21">
        <v>1500</v>
      </c>
    </row>
    <row r="29" spans="1:9" x14ac:dyDescent="0.25">
      <c r="A29" s="8"/>
      <c r="B29" s="8"/>
      <c r="C29" s="8"/>
      <c r="D29" s="9" t="s">
        <v>56</v>
      </c>
      <c r="E29" s="9" t="s">
        <v>57</v>
      </c>
      <c r="F29" s="21">
        <v>1000</v>
      </c>
    </row>
    <row r="30" spans="1:9" x14ac:dyDescent="0.25">
      <c r="A30" s="8"/>
      <c r="B30" s="8"/>
      <c r="C30" s="8"/>
      <c r="D30" s="9" t="s">
        <v>58</v>
      </c>
      <c r="E30" s="9" t="s">
        <v>59</v>
      </c>
      <c r="F30" s="21">
        <v>700</v>
      </c>
    </row>
    <row r="31" spans="1:9" x14ac:dyDescent="0.25">
      <c r="A31" s="8"/>
      <c r="B31" s="8"/>
      <c r="C31" s="8"/>
      <c r="D31" s="9" t="s">
        <v>60</v>
      </c>
      <c r="E31" s="9" t="s">
        <v>61</v>
      </c>
      <c r="F31" s="21">
        <v>500</v>
      </c>
    </row>
    <row r="32" spans="1:9" x14ac:dyDescent="0.25">
      <c r="A32" s="8"/>
      <c r="B32" s="8"/>
      <c r="C32" s="8"/>
      <c r="D32" s="9" t="s">
        <v>62</v>
      </c>
      <c r="E32" s="9" t="s">
        <v>63</v>
      </c>
      <c r="F32" s="21">
        <v>500</v>
      </c>
      <c r="I32" t="e">
        <f>68.7%*#REF!</f>
        <v>#REF!</v>
      </c>
    </row>
    <row r="33" spans="1:9" x14ac:dyDescent="0.25">
      <c r="A33" s="8"/>
      <c r="B33" s="8"/>
      <c r="C33" s="8"/>
      <c r="D33" s="9" t="s">
        <v>64</v>
      </c>
      <c r="E33" s="9" t="s">
        <v>65</v>
      </c>
      <c r="F33" s="21">
        <v>3500</v>
      </c>
      <c r="I33" s="24" t="e">
        <f>#REF!+I32</f>
        <v>#REF!</v>
      </c>
    </row>
    <row r="34" spans="1:9" x14ac:dyDescent="0.25">
      <c r="A34" s="8"/>
      <c r="B34" s="8"/>
      <c r="C34" s="8"/>
      <c r="D34" s="9" t="s">
        <v>66</v>
      </c>
      <c r="E34" s="9" t="s">
        <v>67</v>
      </c>
      <c r="F34" s="21">
        <v>7000</v>
      </c>
      <c r="I34" t="e">
        <f>#REF!*100%/#REF!</f>
        <v>#REF!</v>
      </c>
    </row>
    <row r="35" spans="1:9" x14ac:dyDescent="0.25">
      <c r="A35" s="8"/>
      <c r="B35" s="8"/>
      <c r="C35" s="8"/>
      <c r="D35" s="9" t="s">
        <v>68</v>
      </c>
      <c r="E35" s="9" t="s">
        <v>69</v>
      </c>
      <c r="F35" s="21">
        <v>4350</v>
      </c>
    </row>
    <row r="36" spans="1:9" x14ac:dyDescent="0.25">
      <c r="A36" s="8"/>
      <c r="B36" s="8"/>
      <c r="C36" s="8"/>
      <c r="D36" s="9" t="s">
        <v>70</v>
      </c>
      <c r="E36" s="9" t="s">
        <v>71</v>
      </c>
      <c r="F36" s="21">
        <v>6000</v>
      </c>
    </row>
    <row r="37" spans="1:9" x14ac:dyDescent="0.25">
      <c r="A37" s="8"/>
      <c r="B37" s="8"/>
      <c r="C37" s="8"/>
      <c r="D37" s="9" t="s">
        <v>72</v>
      </c>
      <c r="E37" s="9" t="s">
        <v>73</v>
      </c>
      <c r="F37" s="21">
        <v>10000</v>
      </c>
    </row>
    <row r="38" spans="1:9" x14ac:dyDescent="0.25">
      <c r="A38" s="8"/>
      <c r="B38" s="8"/>
      <c r="C38" s="8"/>
      <c r="D38" s="9" t="s">
        <v>74</v>
      </c>
      <c r="E38" s="9" t="s">
        <v>75</v>
      </c>
      <c r="F38" s="21">
        <v>10000</v>
      </c>
    </row>
    <row r="39" spans="1:9" x14ac:dyDescent="0.25">
      <c r="A39" s="8"/>
      <c r="B39" s="8"/>
      <c r="C39" s="8"/>
      <c r="D39" s="9" t="s">
        <v>76</v>
      </c>
      <c r="E39" s="9" t="s">
        <v>77</v>
      </c>
      <c r="F39" s="21">
        <v>4000</v>
      </c>
    </row>
    <row r="40" spans="1:9" x14ac:dyDescent="0.25">
      <c r="A40" s="8"/>
      <c r="B40" s="8"/>
      <c r="C40" s="8"/>
      <c r="D40" s="9" t="s">
        <v>78</v>
      </c>
      <c r="E40" s="9" t="s">
        <v>79</v>
      </c>
      <c r="F40" s="21">
        <v>3000</v>
      </c>
    </row>
    <row r="41" spans="1:9" x14ac:dyDescent="0.25">
      <c r="A41" s="8"/>
      <c r="B41" s="8"/>
      <c r="C41" s="8"/>
      <c r="D41" s="9" t="s">
        <v>80</v>
      </c>
      <c r="E41" s="9" t="s">
        <v>81</v>
      </c>
      <c r="F41" s="21">
        <v>1000</v>
      </c>
    </row>
    <row r="42" spans="1:9" x14ac:dyDescent="0.25">
      <c r="A42" s="8"/>
      <c r="B42" s="8"/>
      <c r="C42" s="8"/>
      <c r="D42" s="9" t="s">
        <v>82</v>
      </c>
      <c r="E42" s="9" t="s">
        <v>83</v>
      </c>
      <c r="F42" s="21">
        <v>1500</v>
      </c>
    </row>
    <row r="43" spans="1:9" x14ac:dyDescent="0.25">
      <c r="A43" s="8"/>
      <c r="B43" s="8"/>
      <c r="C43" s="8"/>
      <c r="D43" s="9" t="s">
        <v>84</v>
      </c>
      <c r="E43" s="9" t="s">
        <v>85</v>
      </c>
      <c r="F43" s="21">
        <v>250</v>
      </c>
    </row>
    <row r="44" spans="1:9" x14ac:dyDescent="0.25">
      <c r="A44" s="8"/>
      <c r="B44" s="8"/>
      <c r="C44" s="8"/>
      <c r="D44" s="9" t="s">
        <v>86</v>
      </c>
      <c r="E44" s="9" t="s">
        <v>87</v>
      </c>
      <c r="F44" s="21">
        <v>500</v>
      </c>
    </row>
    <row r="45" spans="1:9" x14ac:dyDescent="0.25">
      <c r="A45" s="8"/>
      <c r="B45" s="8"/>
      <c r="C45" s="8"/>
      <c r="D45" s="9" t="s">
        <v>88</v>
      </c>
      <c r="E45" s="9" t="s">
        <v>89</v>
      </c>
      <c r="F45" s="21">
        <v>2000</v>
      </c>
    </row>
    <row r="46" spans="1:9" x14ac:dyDescent="0.25">
      <c r="A46" s="8"/>
      <c r="B46" s="8"/>
      <c r="C46" s="8"/>
      <c r="D46" s="9" t="s">
        <v>90</v>
      </c>
      <c r="E46" s="9" t="s">
        <v>91</v>
      </c>
      <c r="F46" s="21">
        <v>2000</v>
      </c>
    </row>
    <row r="47" spans="1:9" x14ac:dyDescent="0.25">
      <c r="A47" s="8"/>
      <c r="B47" s="8"/>
      <c r="C47" s="8"/>
      <c r="D47" s="9" t="s">
        <v>92</v>
      </c>
      <c r="E47" s="9" t="s">
        <v>93</v>
      </c>
      <c r="F47" s="21">
        <v>70000</v>
      </c>
    </row>
    <row r="48" spans="1:9" x14ac:dyDescent="0.25">
      <c r="A48" s="8"/>
      <c r="B48" s="8"/>
      <c r="C48" s="8"/>
      <c r="D48" s="9" t="s">
        <v>94</v>
      </c>
      <c r="E48" s="9" t="s">
        <v>95</v>
      </c>
      <c r="F48" s="21">
        <v>3500</v>
      </c>
    </row>
    <row r="49" spans="1:6" x14ac:dyDescent="0.25">
      <c r="A49" s="8"/>
      <c r="B49" s="8"/>
      <c r="C49" s="8"/>
      <c r="D49" s="9" t="s">
        <v>96</v>
      </c>
      <c r="E49" s="9" t="s">
        <v>97</v>
      </c>
      <c r="F49" s="21">
        <v>2000</v>
      </c>
    </row>
    <row r="50" spans="1:6" x14ac:dyDescent="0.25">
      <c r="A50" s="8"/>
      <c r="B50" s="8"/>
      <c r="C50" s="8"/>
      <c r="D50" s="9" t="s">
        <v>98</v>
      </c>
      <c r="E50" s="9" t="s">
        <v>99</v>
      </c>
      <c r="F50" s="21">
        <v>300</v>
      </c>
    </row>
    <row r="51" spans="1:6" x14ac:dyDescent="0.25">
      <c r="A51" s="8"/>
      <c r="B51" s="8"/>
      <c r="C51" s="8"/>
      <c r="D51" s="9" t="s">
        <v>100</v>
      </c>
      <c r="E51" s="9" t="s">
        <v>101</v>
      </c>
      <c r="F51" s="21">
        <v>5000</v>
      </c>
    </row>
    <row r="52" spans="1:6" x14ac:dyDescent="0.25">
      <c r="A52" s="8"/>
      <c r="B52" s="8"/>
      <c r="C52" s="8"/>
      <c r="D52" s="9" t="s">
        <v>102</v>
      </c>
      <c r="E52" s="9" t="s">
        <v>103</v>
      </c>
      <c r="F52" s="21">
        <v>5000</v>
      </c>
    </row>
    <row r="53" spans="1:6" x14ac:dyDescent="0.25">
      <c r="A53" s="8"/>
      <c r="B53" s="8"/>
      <c r="C53" s="8"/>
      <c r="D53" s="9" t="s">
        <v>104</v>
      </c>
      <c r="E53" s="9" t="s">
        <v>105</v>
      </c>
      <c r="F53" s="21">
        <v>3000</v>
      </c>
    </row>
    <row r="54" spans="1:6" x14ac:dyDescent="0.25">
      <c r="A54" s="11"/>
      <c r="B54" s="11"/>
      <c r="C54" s="11"/>
      <c r="D54" s="11"/>
      <c r="E54" s="11"/>
      <c r="F54" s="35">
        <f>+F3</f>
        <v>751446</v>
      </c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588F0-AC07-4D8C-8D0C-22AC6E3D1326}">
  <dimension ref="A1:M43"/>
  <sheetViews>
    <sheetView tabSelected="1" zoomScaleNormal="100" workbookViewId="0">
      <selection activeCell="F38" sqref="F38"/>
    </sheetView>
  </sheetViews>
  <sheetFormatPr defaultRowHeight="15" x14ac:dyDescent="0.25"/>
  <cols>
    <col min="1" max="1" width="4.42578125" bestFit="1" customWidth="1"/>
    <col min="2" max="3" width="6.7109375" bestFit="1" customWidth="1"/>
    <col min="4" max="4" width="6.28515625" bestFit="1" customWidth="1"/>
    <col min="5" max="5" width="42.5703125" customWidth="1"/>
    <col min="6" max="6" width="19.85546875" style="23" customWidth="1"/>
    <col min="7" max="7" width="16.7109375" customWidth="1"/>
    <col min="8" max="8" width="12.42578125" customWidth="1"/>
    <col min="9" max="9" width="13.42578125" customWidth="1"/>
    <col min="10" max="10" width="14.5703125" customWidth="1"/>
    <col min="11" max="11" width="23.85546875" customWidth="1"/>
    <col min="12" max="12" width="13.7109375" bestFit="1" customWidth="1"/>
  </cols>
  <sheetData>
    <row r="1" spans="1:12" x14ac:dyDescent="0.25">
      <c r="A1" s="1" t="s">
        <v>107</v>
      </c>
      <c r="B1" s="1" t="s">
        <v>0</v>
      </c>
      <c r="C1" s="1" t="s">
        <v>1</v>
      </c>
      <c r="D1" s="1" t="s">
        <v>2</v>
      </c>
      <c r="E1" s="1" t="s">
        <v>3</v>
      </c>
      <c r="F1" s="16" t="s">
        <v>106</v>
      </c>
      <c r="G1" s="34" t="s">
        <v>108</v>
      </c>
      <c r="H1" s="34" t="s">
        <v>109</v>
      </c>
      <c r="I1" s="34" t="s">
        <v>110</v>
      </c>
      <c r="J1" s="34" t="s">
        <v>111</v>
      </c>
      <c r="K1" s="34" t="s">
        <v>112</v>
      </c>
    </row>
    <row r="2" spans="1:12" x14ac:dyDescent="0.25">
      <c r="A2" s="1">
        <v>1</v>
      </c>
      <c r="B2" s="1">
        <v>2</v>
      </c>
      <c r="C2" s="1">
        <v>3</v>
      </c>
      <c r="D2" s="1">
        <v>4</v>
      </c>
      <c r="E2" s="1">
        <v>5</v>
      </c>
      <c r="F2" s="17">
        <v>6</v>
      </c>
      <c r="G2" s="12">
        <v>7</v>
      </c>
      <c r="H2" s="12">
        <v>8</v>
      </c>
      <c r="I2" s="12">
        <v>9</v>
      </c>
      <c r="J2" s="12">
        <v>10</v>
      </c>
      <c r="K2" s="12">
        <v>11</v>
      </c>
    </row>
    <row r="3" spans="1:12" x14ac:dyDescent="0.25">
      <c r="A3" s="2" t="s">
        <v>4</v>
      </c>
      <c r="B3" s="3"/>
      <c r="C3" s="3"/>
      <c r="D3" s="3"/>
      <c r="E3" s="2" t="s">
        <v>5</v>
      </c>
      <c r="F3" s="18">
        <f t="shared" ref="F3:F5" si="0">+F4</f>
        <v>751446</v>
      </c>
      <c r="G3" s="25">
        <f>SUM(G7:G8)</f>
        <v>475215.02</v>
      </c>
      <c r="H3" s="25">
        <f>SUM(H7:H8)</f>
        <v>153491.51</v>
      </c>
      <c r="I3" s="25">
        <f>SUM(I7:I8)</f>
        <v>59685.109999999993</v>
      </c>
      <c r="J3" s="25">
        <f>SUM(J7:J8)</f>
        <v>27370.78</v>
      </c>
      <c r="K3" s="26">
        <f>SUM(K7:K8)</f>
        <v>35683.58</v>
      </c>
      <c r="L3" s="36"/>
    </row>
    <row r="4" spans="1:12" x14ac:dyDescent="0.25">
      <c r="A4" s="4"/>
      <c r="B4" s="5" t="s">
        <v>6</v>
      </c>
      <c r="C4" s="4"/>
      <c r="D4" s="4"/>
      <c r="E4" s="5" t="s">
        <v>7</v>
      </c>
      <c r="F4" s="19">
        <f t="shared" si="0"/>
        <v>751446</v>
      </c>
      <c r="G4" s="27"/>
      <c r="H4" s="27"/>
      <c r="I4" s="27"/>
      <c r="J4" s="27"/>
      <c r="K4" s="27"/>
    </row>
    <row r="5" spans="1:12" x14ac:dyDescent="0.25">
      <c r="A5" s="6"/>
      <c r="B5" s="7" t="s">
        <v>8</v>
      </c>
      <c r="C5" s="6"/>
      <c r="D5" s="6"/>
      <c r="E5" s="7" t="s">
        <v>9</v>
      </c>
      <c r="F5" s="20">
        <f t="shared" si="0"/>
        <v>751446</v>
      </c>
      <c r="G5" s="27"/>
      <c r="H5" s="27"/>
      <c r="I5" s="27"/>
      <c r="J5" s="27"/>
      <c r="K5" s="27"/>
    </row>
    <row r="6" spans="1:12" x14ac:dyDescent="0.25">
      <c r="A6" s="8"/>
      <c r="B6" s="9" t="s">
        <v>10</v>
      </c>
      <c r="C6" s="8"/>
      <c r="D6" s="8"/>
      <c r="E6" s="9" t="s">
        <v>11</v>
      </c>
      <c r="F6" s="21">
        <f>+F7+F8</f>
        <v>751446</v>
      </c>
      <c r="G6" s="27"/>
      <c r="H6" s="27"/>
      <c r="I6" s="27"/>
      <c r="J6" s="27"/>
      <c r="K6" s="27"/>
    </row>
    <row r="7" spans="1:12" x14ac:dyDescent="0.25">
      <c r="A7" s="8"/>
      <c r="B7" s="8"/>
      <c r="C7" s="9" t="s">
        <v>12</v>
      </c>
      <c r="D7" s="8"/>
      <c r="E7" s="10" t="s">
        <v>13</v>
      </c>
      <c r="F7" s="22">
        <v>603346</v>
      </c>
      <c r="G7" s="25">
        <v>384038</v>
      </c>
      <c r="H7" s="25">
        <v>119797.8</v>
      </c>
      <c r="I7" s="25">
        <v>49724.2</v>
      </c>
      <c r="J7" s="25">
        <v>21895</v>
      </c>
      <c r="K7" s="25">
        <v>27891</v>
      </c>
    </row>
    <row r="8" spans="1:12" x14ac:dyDescent="0.25">
      <c r="A8" s="8"/>
      <c r="B8" s="8"/>
      <c r="C8" s="9" t="s">
        <v>52</v>
      </c>
      <c r="D8" s="8"/>
      <c r="E8" s="10" t="s">
        <v>53</v>
      </c>
      <c r="F8" s="22">
        <f>+F9+F10+F11+F12+F13+F14+F15+F16+F17+F18+F19+F20+F21+F22+F23+F24+F25+F26+F27+F28+F29+F30+F31+F32+F33+F34</f>
        <v>148100</v>
      </c>
      <c r="G8" s="15">
        <f>SUM(G9:G34)</f>
        <v>91177.02</v>
      </c>
      <c r="H8" s="15">
        <f>SUM(H9:H34)</f>
        <v>33693.71</v>
      </c>
      <c r="I8" s="25">
        <f>SUM(I9:I34)</f>
        <v>9960.909999999998</v>
      </c>
      <c r="J8" s="25">
        <f>SUM(J9:J34)</f>
        <v>5475.7800000000007</v>
      </c>
      <c r="K8" s="25">
        <f>SUM(K9:K34)</f>
        <v>7792.579999999999</v>
      </c>
      <c r="L8" s="24"/>
    </row>
    <row r="9" spans="1:12" x14ac:dyDescent="0.25">
      <c r="A9" s="8"/>
      <c r="B9" s="8"/>
      <c r="C9" s="8"/>
      <c r="D9" s="9" t="s">
        <v>54</v>
      </c>
      <c r="E9" s="9" t="s">
        <v>55</v>
      </c>
      <c r="F9" s="21">
        <v>1500</v>
      </c>
      <c r="G9" s="14">
        <f>62.22%*F9</f>
        <v>933.3</v>
      </c>
      <c r="H9" s="14">
        <f>21.73%*F9</f>
        <v>325.95</v>
      </c>
      <c r="I9" s="27">
        <f t="shared" ref="I9:I34" si="1">6.53%*F9</f>
        <v>97.949999999999989</v>
      </c>
      <c r="J9" s="27">
        <f t="shared" ref="J9:J34" si="2">4.38%*F9</f>
        <v>65.7</v>
      </c>
      <c r="K9" s="27">
        <f>5.14%*F9</f>
        <v>77.099999999999994</v>
      </c>
    </row>
    <row r="10" spans="1:12" x14ac:dyDescent="0.25">
      <c r="A10" s="8"/>
      <c r="B10" s="8"/>
      <c r="C10" s="8"/>
      <c r="D10" s="9" t="s">
        <v>56</v>
      </c>
      <c r="E10" s="9" t="s">
        <v>57</v>
      </c>
      <c r="F10" s="21">
        <v>1000</v>
      </c>
      <c r="G10" s="14">
        <f t="shared" ref="G10:G34" si="3">62.22%*F10</f>
        <v>622.19999999999993</v>
      </c>
      <c r="H10" s="14">
        <f t="shared" ref="H10:H34" si="4">21.73%*F10</f>
        <v>217.29999999999998</v>
      </c>
      <c r="I10" s="27">
        <f t="shared" si="1"/>
        <v>65.3</v>
      </c>
      <c r="J10" s="27">
        <f t="shared" si="2"/>
        <v>43.8</v>
      </c>
      <c r="K10" s="27">
        <f t="shared" ref="K10:K34" si="5">5.14%*F10</f>
        <v>51.399999999999991</v>
      </c>
    </row>
    <row r="11" spans="1:12" x14ac:dyDescent="0.25">
      <c r="A11" s="8"/>
      <c r="B11" s="8"/>
      <c r="C11" s="8"/>
      <c r="D11" s="9" t="s">
        <v>58</v>
      </c>
      <c r="E11" s="9" t="s">
        <v>59</v>
      </c>
      <c r="F11" s="21">
        <v>700</v>
      </c>
      <c r="G11" s="14">
        <f t="shared" si="3"/>
        <v>435.53999999999996</v>
      </c>
      <c r="H11" s="14">
        <f t="shared" si="4"/>
        <v>152.10999999999999</v>
      </c>
      <c r="I11" s="27">
        <f t="shared" si="1"/>
        <v>45.71</v>
      </c>
      <c r="J11" s="27">
        <f t="shared" si="2"/>
        <v>30.66</v>
      </c>
      <c r="K11" s="27">
        <f t="shared" si="5"/>
        <v>35.979999999999997</v>
      </c>
    </row>
    <row r="12" spans="1:12" x14ac:dyDescent="0.25">
      <c r="A12" s="8"/>
      <c r="B12" s="8"/>
      <c r="C12" s="8"/>
      <c r="D12" s="9" t="s">
        <v>60</v>
      </c>
      <c r="E12" s="9" t="s">
        <v>61</v>
      </c>
      <c r="F12" s="21">
        <v>500</v>
      </c>
      <c r="G12" s="14">
        <f t="shared" si="3"/>
        <v>311.09999999999997</v>
      </c>
      <c r="H12" s="14">
        <f t="shared" si="4"/>
        <v>108.64999999999999</v>
      </c>
      <c r="I12" s="27">
        <f t="shared" si="1"/>
        <v>32.65</v>
      </c>
      <c r="J12" s="27">
        <f t="shared" si="2"/>
        <v>21.9</v>
      </c>
      <c r="K12" s="27">
        <f t="shared" si="5"/>
        <v>25.699999999999996</v>
      </c>
    </row>
    <row r="13" spans="1:12" x14ac:dyDescent="0.25">
      <c r="A13" s="8"/>
      <c r="B13" s="8"/>
      <c r="C13" s="8"/>
      <c r="D13" s="9" t="s">
        <v>62</v>
      </c>
      <c r="E13" s="9" t="s">
        <v>63</v>
      </c>
      <c r="F13" s="21">
        <v>500</v>
      </c>
      <c r="G13" s="14">
        <f t="shared" si="3"/>
        <v>311.09999999999997</v>
      </c>
      <c r="H13" s="14">
        <f t="shared" si="4"/>
        <v>108.64999999999999</v>
      </c>
      <c r="I13" s="27">
        <f t="shared" si="1"/>
        <v>32.65</v>
      </c>
      <c r="J13" s="27">
        <f t="shared" si="2"/>
        <v>21.9</v>
      </c>
      <c r="K13" s="27">
        <f t="shared" si="5"/>
        <v>25.699999999999996</v>
      </c>
    </row>
    <row r="14" spans="1:12" x14ac:dyDescent="0.25">
      <c r="A14" s="8"/>
      <c r="B14" s="8"/>
      <c r="C14" s="8"/>
      <c r="D14" s="9" t="s">
        <v>64</v>
      </c>
      <c r="E14" s="9" t="s">
        <v>65</v>
      </c>
      <c r="F14" s="21">
        <v>3500</v>
      </c>
      <c r="G14" s="14">
        <f t="shared" si="3"/>
        <v>2177.6999999999998</v>
      </c>
      <c r="H14" s="14">
        <f t="shared" si="4"/>
        <v>760.55</v>
      </c>
      <c r="I14" s="27">
        <f t="shared" si="1"/>
        <v>228.54999999999998</v>
      </c>
      <c r="J14" s="27">
        <f t="shared" si="2"/>
        <v>153.29999999999998</v>
      </c>
      <c r="K14" s="27">
        <f t="shared" si="5"/>
        <v>179.89999999999998</v>
      </c>
    </row>
    <row r="15" spans="1:12" x14ac:dyDescent="0.25">
      <c r="A15" s="8"/>
      <c r="B15" s="8"/>
      <c r="C15" s="8"/>
      <c r="D15" s="9" t="s">
        <v>66</v>
      </c>
      <c r="E15" s="9" t="s">
        <v>67</v>
      </c>
      <c r="F15" s="21">
        <v>7000</v>
      </c>
      <c r="G15" s="14">
        <f t="shared" si="3"/>
        <v>4355.3999999999996</v>
      </c>
      <c r="H15" s="14">
        <f t="shared" si="4"/>
        <v>1521.1</v>
      </c>
      <c r="I15" s="27">
        <f t="shared" si="1"/>
        <v>457.09999999999997</v>
      </c>
      <c r="J15" s="27">
        <f t="shared" si="2"/>
        <v>306.59999999999997</v>
      </c>
      <c r="K15" s="27">
        <f t="shared" si="5"/>
        <v>359.79999999999995</v>
      </c>
    </row>
    <row r="16" spans="1:12" x14ac:dyDescent="0.25">
      <c r="A16" s="8"/>
      <c r="B16" s="8"/>
      <c r="C16" s="8"/>
      <c r="D16" s="9" t="s">
        <v>68</v>
      </c>
      <c r="E16" s="9" t="s">
        <v>69</v>
      </c>
      <c r="F16" s="21">
        <v>4350</v>
      </c>
      <c r="G16" s="14">
        <f t="shared" si="3"/>
        <v>2706.5699999999997</v>
      </c>
      <c r="H16" s="14">
        <f t="shared" si="4"/>
        <v>945.255</v>
      </c>
      <c r="I16" s="27">
        <f t="shared" si="1"/>
        <v>284.05500000000001</v>
      </c>
      <c r="J16" s="27">
        <f t="shared" si="2"/>
        <v>190.53</v>
      </c>
      <c r="K16" s="27">
        <f t="shared" si="5"/>
        <v>223.58999999999997</v>
      </c>
    </row>
    <row r="17" spans="1:13" x14ac:dyDescent="0.25">
      <c r="A17" s="8"/>
      <c r="B17" s="8"/>
      <c r="C17" s="8"/>
      <c r="D17" s="9" t="s">
        <v>70</v>
      </c>
      <c r="E17" s="9" t="s">
        <v>71</v>
      </c>
      <c r="F17" s="21">
        <v>6000</v>
      </c>
      <c r="G17" s="14">
        <f t="shared" si="3"/>
        <v>3733.2</v>
      </c>
      <c r="H17" s="14">
        <f t="shared" si="4"/>
        <v>1303.8</v>
      </c>
      <c r="I17" s="27">
        <f t="shared" si="1"/>
        <v>391.79999999999995</v>
      </c>
      <c r="J17" s="27">
        <f t="shared" si="2"/>
        <v>262.8</v>
      </c>
      <c r="K17" s="27">
        <f t="shared" si="5"/>
        <v>308.39999999999998</v>
      </c>
    </row>
    <row r="18" spans="1:13" x14ac:dyDescent="0.25">
      <c r="A18" s="8"/>
      <c r="B18" s="8"/>
      <c r="C18" s="8"/>
      <c r="D18" s="9" t="s">
        <v>72</v>
      </c>
      <c r="E18" s="9" t="s">
        <v>73</v>
      </c>
      <c r="F18" s="21">
        <v>10000</v>
      </c>
      <c r="G18" s="14">
        <f t="shared" si="3"/>
        <v>6222</v>
      </c>
      <c r="H18" s="14">
        <f t="shared" si="4"/>
        <v>2173</v>
      </c>
      <c r="I18" s="27">
        <f t="shared" si="1"/>
        <v>653</v>
      </c>
      <c r="J18" s="27">
        <f t="shared" si="2"/>
        <v>438</v>
      </c>
      <c r="K18" s="27">
        <f t="shared" si="5"/>
        <v>513.99999999999989</v>
      </c>
    </row>
    <row r="19" spans="1:13" x14ac:dyDescent="0.25">
      <c r="A19" s="8"/>
      <c r="B19" s="8"/>
      <c r="C19" s="8"/>
      <c r="D19" s="9" t="s">
        <v>74</v>
      </c>
      <c r="E19" s="9" t="s">
        <v>75</v>
      </c>
      <c r="F19" s="21">
        <v>10000</v>
      </c>
      <c r="G19" s="14">
        <f t="shared" si="3"/>
        <v>6222</v>
      </c>
      <c r="H19" s="14">
        <f t="shared" si="4"/>
        <v>2173</v>
      </c>
      <c r="I19" s="27">
        <f t="shared" si="1"/>
        <v>653</v>
      </c>
      <c r="J19" s="27">
        <f t="shared" si="2"/>
        <v>438</v>
      </c>
      <c r="K19" s="27">
        <f t="shared" si="5"/>
        <v>513.99999999999989</v>
      </c>
    </row>
    <row r="20" spans="1:13" x14ac:dyDescent="0.25">
      <c r="A20" s="8"/>
      <c r="B20" s="8"/>
      <c r="C20" s="8"/>
      <c r="D20" s="9" t="s">
        <v>76</v>
      </c>
      <c r="E20" s="9" t="s">
        <v>77</v>
      </c>
      <c r="F20" s="21">
        <v>4000</v>
      </c>
      <c r="G20" s="14">
        <f t="shared" si="3"/>
        <v>2488.7999999999997</v>
      </c>
      <c r="H20" s="14">
        <f t="shared" si="4"/>
        <v>869.19999999999993</v>
      </c>
      <c r="I20" s="27">
        <f t="shared" si="1"/>
        <v>261.2</v>
      </c>
      <c r="J20" s="27">
        <f t="shared" si="2"/>
        <v>175.2</v>
      </c>
      <c r="K20" s="27">
        <f t="shared" si="5"/>
        <v>205.59999999999997</v>
      </c>
    </row>
    <row r="21" spans="1:13" x14ac:dyDescent="0.25">
      <c r="A21" s="8"/>
      <c r="B21" s="8"/>
      <c r="C21" s="8"/>
      <c r="D21" s="9" t="s">
        <v>78</v>
      </c>
      <c r="E21" s="9" t="s">
        <v>79</v>
      </c>
      <c r="F21" s="21">
        <v>3000</v>
      </c>
      <c r="G21" s="14">
        <f t="shared" si="3"/>
        <v>1866.6</v>
      </c>
      <c r="H21" s="14">
        <f t="shared" si="4"/>
        <v>651.9</v>
      </c>
      <c r="I21" s="27">
        <f t="shared" si="1"/>
        <v>195.89999999999998</v>
      </c>
      <c r="J21" s="27">
        <f t="shared" si="2"/>
        <v>131.4</v>
      </c>
      <c r="K21" s="27">
        <f t="shared" si="5"/>
        <v>154.19999999999999</v>
      </c>
    </row>
    <row r="22" spans="1:13" x14ac:dyDescent="0.25">
      <c r="A22" s="8"/>
      <c r="B22" s="8"/>
      <c r="C22" s="8"/>
      <c r="D22" s="9" t="s">
        <v>80</v>
      </c>
      <c r="E22" s="9" t="s">
        <v>81</v>
      </c>
      <c r="F22" s="21">
        <v>1000</v>
      </c>
      <c r="G22" s="14">
        <f t="shared" si="3"/>
        <v>622.19999999999993</v>
      </c>
      <c r="H22" s="14">
        <f t="shared" si="4"/>
        <v>217.29999999999998</v>
      </c>
      <c r="I22" s="27">
        <f t="shared" si="1"/>
        <v>65.3</v>
      </c>
      <c r="J22" s="27">
        <f t="shared" si="2"/>
        <v>43.8</v>
      </c>
      <c r="K22" s="27">
        <f t="shared" si="5"/>
        <v>51.399999999999991</v>
      </c>
    </row>
    <row r="23" spans="1:13" x14ac:dyDescent="0.25">
      <c r="A23" s="8"/>
      <c r="B23" s="8"/>
      <c r="C23" s="8"/>
      <c r="D23" s="9" t="s">
        <v>82</v>
      </c>
      <c r="E23" s="9" t="s">
        <v>83</v>
      </c>
      <c r="F23" s="21">
        <v>1500</v>
      </c>
      <c r="G23" s="14">
        <f t="shared" si="3"/>
        <v>933.3</v>
      </c>
      <c r="H23" s="14">
        <f t="shared" si="4"/>
        <v>325.95</v>
      </c>
      <c r="I23" s="27">
        <f t="shared" si="1"/>
        <v>97.949999999999989</v>
      </c>
      <c r="J23" s="27">
        <f t="shared" si="2"/>
        <v>65.7</v>
      </c>
      <c r="K23" s="27">
        <f t="shared" si="5"/>
        <v>77.099999999999994</v>
      </c>
    </row>
    <row r="24" spans="1:13" x14ac:dyDescent="0.25">
      <c r="A24" s="8"/>
      <c r="B24" s="8"/>
      <c r="C24" s="8"/>
      <c r="D24" s="9" t="s">
        <v>84</v>
      </c>
      <c r="E24" s="9" t="s">
        <v>85</v>
      </c>
      <c r="F24" s="21">
        <v>250</v>
      </c>
      <c r="G24" s="14">
        <f t="shared" si="3"/>
        <v>155.54999999999998</v>
      </c>
      <c r="H24" s="14">
        <f t="shared" si="4"/>
        <v>54.324999999999996</v>
      </c>
      <c r="I24" s="27">
        <f t="shared" si="1"/>
        <v>16.324999999999999</v>
      </c>
      <c r="J24" s="27">
        <f t="shared" si="2"/>
        <v>10.95</v>
      </c>
      <c r="K24" s="27">
        <f t="shared" si="5"/>
        <v>12.849999999999998</v>
      </c>
    </row>
    <row r="25" spans="1:13" x14ac:dyDescent="0.25">
      <c r="A25" s="8"/>
      <c r="B25" s="8"/>
      <c r="C25" s="8"/>
      <c r="D25" s="9" t="s">
        <v>86</v>
      </c>
      <c r="E25" s="9" t="s">
        <v>87</v>
      </c>
      <c r="F25" s="21">
        <v>500</v>
      </c>
      <c r="G25" s="14">
        <f t="shared" si="3"/>
        <v>311.09999999999997</v>
      </c>
      <c r="H25" s="14">
        <f t="shared" si="4"/>
        <v>108.64999999999999</v>
      </c>
      <c r="I25" s="27">
        <f t="shared" si="1"/>
        <v>32.65</v>
      </c>
      <c r="J25" s="27">
        <f t="shared" si="2"/>
        <v>21.9</v>
      </c>
      <c r="K25" s="27">
        <f t="shared" si="5"/>
        <v>25.699999999999996</v>
      </c>
    </row>
    <row r="26" spans="1:13" x14ac:dyDescent="0.25">
      <c r="A26" s="8"/>
      <c r="B26" s="8"/>
      <c r="C26" s="8"/>
      <c r="D26" s="9" t="s">
        <v>88</v>
      </c>
      <c r="E26" s="9" t="s">
        <v>89</v>
      </c>
      <c r="F26" s="21">
        <v>2000</v>
      </c>
      <c r="G26" s="14">
        <f t="shared" si="3"/>
        <v>1244.3999999999999</v>
      </c>
      <c r="H26" s="14">
        <f t="shared" si="4"/>
        <v>434.59999999999997</v>
      </c>
      <c r="I26" s="27">
        <f t="shared" si="1"/>
        <v>130.6</v>
      </c>
      <c r="J26" s="27">
        <f t="shared" si="2"/>
        <v>87.6</v>
      </c>
      <c r="K26" s="27">
        <f t="shared" si="5"/>
        <v>102.79999999999998</v>
      </c>
    </row>
    <row r="27" spans="1:13" x14ac:dyDescent="0.25">
      <c r="A27" s="8"/>
      <c r="B27" s="8"/>
      <c r="C27" s="8"/>
      <c r="D27" s="9" t="s">
        <v>90</v>
      </c>
      <c r="E27" s="9" t="s">
        <v>91</v>
      </c>
      <c r="F27" s="21">
        <v>2000</v>
      </c>
      <c r="G27" s="14">
        <f t="shared" si="3"/>
        <v>1244.3999999999999</v>
      </c>
      <c r="H27" s="14">
        <f t="shared" si="4"/>
        <v>434.59999999999997</v>
      </c>
      <c r="I27" s="27">
        <f t="shared" si="1"/>
        <v>130.6</v>
      </c>
      <c r="J27" s="27">
        <f t="shared" si="2"/>
        <v>87.6</v>
      </c>
      <c r="K27" s="27">
        <f t="shared" si="5"/>
        <v>102.79999999999998</v>
      </c>
    </row>
    <row r="28" spans="1:13" x14ac:dyDescent="0.25">
      <c r="A28" s="8"/>
      <c r="B28" s="8"/>
      <c r="C28" s="8"/>
      <c r="D28" s="9" t="s">
        <v>92</v>
      </c>
      <c r="E28" s="9" t="s">
        <v>93</v>
      </c>
      <c r="F28" s="21">
        <v>70000</v>
      </c>
      <c r="G28" s="14">
        <f>17732.07+4172.5+678.63+20000</f>
        <v>42583.199999999997</v>
      </c>
      <c r="H28" s="14">
        <f>6192.83+4172.5+1357.25+5000</f>
        <v>16722.580000000002</v>
      </c>
      <c r="I28" s="27">
        <f>1860.98+3000</f>
        <v>4860.9799999999996</v>
      </c>
      <c r="J28" s="27">
        <v>2055</v>
      </c>
      <c r="K28" s="27">
        <f>1464.84+2313.4</f>
        <v>3778.24</v>
      </c>
      <c r="L28" s="13"/>
      <c r="M28" s="24"/>
    </row>
    <row r="29" spans="1:13" x14ac:dyDescent="0.25">
      <c r="A29" s="8"/>
      <c r="B29" s="8"/>
      <c r="C29" s="8"/>
      <c r="D29" s="9" t="s">
        <v>94</v>
      </c>
      <c r="E29" s="9" t="s">
        <v>95</v>
      </c>
      <c r="F29" s="21">
        <v>3500</v>
      </c>
      <c r="G29" s="14">
        <f t="shared" si="3"/>
        <v>2177.6999999999998</v>
      </c>
      <c r="H29" s="14">
        <f t="shared" si="4"/>
        <v>760.55</v>
      </c>
      <c r="I29" s="27">
        <f t="shared" si="1"/>
        <v>228.54999999999998</v>
      </c>
      <c r="J29" s="27">
        <f t="shared" si="2"/>
        <v>153.29999999999998</v>
      </c>
      <c r="K29" s="27">
        <f t="shared" si="5"/>
        <v>179.89999999999998</v>
      </c>
    </row>
    <row r="30" spans="1:13" x14ac:dyDescent="0.25">
      <c r="A30" s="8"/>
      <c r="B30" s="8"/>
      <c r="C30" s="8"/>
      <c r="D30" s="9" t="s">
        <v>96</v>
      </c>
      <c r="E30" s="9" t="s">
        <v>97</v>
      </c>
      <c r="F30" s="21">
        <v>2000</v>
      </c>
      <c r="G30" s="14">
        <f t="shared" si="3"/>
        <v>1244.3999999999999</v>
      </c>
      <c r="H30" s="14">
        <f t="shared" si="4"/>
        <v>434.59999999999997</v>
      </c>
      <c r="I30" s="27">
        <f t="shared" si="1"/>
        <v>130.6</v>
      </c>
      <c r="J30" s="27">
        <f t="shared" si="2"/>
        <v>87.6</v>
      </c>
      <c r="K30" s="27">
        <f t="shared" si="5"/>
        <v>102.79999999999998</v>
      </c>
    </row>
    <row r="31" spans="1:13" x14ac:dyDescent="0.25">
      <c r="A31" s="8"/>
      <c r="B31" s="8"/>
      <c r="C31" s="8"/>
      <c r="D31" s="9" t="s">
        <v>98</v>
      </c>
      <c r="E31" s="9" t="s">
        <v>99</v>
      </c>
      <c r="F31" s="21">
        <v>300</v>
      </c>
      <c r="G31" s="14">
        <f t="shared" si="3"/>
        <v>186.66</v>
      </c>
      <c r="H31" s="14">
        <f t="shared" si="4"/>
        <v>65.19</v>
      </c>
      <c r="I31" s="27">
        <f t="shared" si="1"/>
        <v>19.59</v>
      </c>
      <c r="J31" s="27">
        <f t="shared" si="2"/>
        <v>13.139999999999999</v>
      </c>
      <c r="K31" s="27">
        <f t="shared" si="5"/>
        <v>15.419999999999998</v>
      </c>
    </row>
    <row r="32" spans="1:13" x14ac:dyDescent="0.25">
      <c r="A32" s="8"/>
      <c r="B32" s="8"/>
      <c r="C32" s="8"/>
      <c r="D32" s="9" t="s">
        <v>100</v>
      </c>
      <c r="E32" s="9" t="s">
        <v>101</v>
      </c>
      <c r="F32" s="21">
        <v>5000</v>
      </c>
      <c r="G32" s="14">
        <f t="shared" si="3"/>
        <v>3111</v>
      </c>
      <c r="H32" s="14">
        <f t="shared" si="4"/>
        <v>1086.5</v>
      </c>
      <c r="I32" s="27">
        <f t="shared" si="1"/>
        <v>326.5</v>
      </c>
      <c r="J32" s="27">
        <f t="shared" si="2"/>
        <v>219</v>
      </c>
      <c r="K32" s="27">
        <f t="shared" si="5"/>
        <v>256.99999999999994</v>
      </c>
    </row>
    <row r="33" spans="1:11" x14ac:dyDescent="0.25">
      <c r="A33" s="8"/>
      <c r="B33" s="8"/>
      <c r="C33" s="8"/>
      <c r="D33" s="9" t="s">
        <v>102</v>
      </c>
      <c r="E33" s="9" t="s">
        <v>103</v>
      </c>
      <c r="F33" s="21">
        <v>5000</v>
      </c>
      <c r="G33" s="14">
        <f t="shared" si="3"/>
        <v>3111</v>
      </c>
      <c r="H33" s="14">
        <f t="shared" si="4"/>
        <v>1086.5</v>
      </c>
      <c r="I33" s="27">
        <f t="shared" si="1"/>
        <v>326.5</v>
      </c>
      <c r="J33" s="27">
        <f t="shared" si="2"/>
        <v>219</v>
      </c>
      <c r="K33" s="27">
        <f t="shared" si="5"/>
        <v>256.99999999999994</v>
      </c>
    </row>
    <row r="34" spans="1:11" x14ac:dyDescent="0.25">
      <c r="A34" s="8"/>
      <c r="B34" s="8"/>
      <c r="C34" s="8"/>
      <c r="D34" s="9" t="s">
        <v>104</v>
      </c>
      <c r="E34" s="9" t="s">
        <v>105</v>
      </c>
      <c r="F34" s="21">
        <v>3000</v>
      </c>
      <c r="G34" s="14">
        <f t="shared" si="3"/>
        <v>1866.6</v>
      </c>
      <c r="H34" s="14">
        <f t="shared" si="4"/>
        <v>651.9</v>
      </c>
      <c r="I34" s="27">
        <f t="shared" si="1"/>
        <v>195.89999999999998</v>
      </c>
      <c r="J34" s="27">
        <f t="shared" si="2"/>
        <v>131.4</v>
      </c>
      <c r="K34" s="27">
        <f t="shared" si="5"/>
        <v>154.19999999999999</v>
      </c>
    </row>
    <row r="35" spans="1:11" x14ac:dyDescent="0.25">
      <c r="A35" s="28"/>
      <c r="B35" s="28"/>
      <c r="C35" s="28"/>
      <c r="D35" s="28"/>
      <c r="E35" s="28"/>
      <c r="F35" s="29">
        <f>+F3</f>
        <v>751446</v>
      </c>
    </row>
    <row r="36" spans="1:11" x14ac:dyDescent="0.25">
      <c r="A36" s="30"/>
      <c r="B36" s="30"/>
      <c r="C36" s="30"/>
      <c r="D36" s="30"/>
      <c r="E36" s="31" t="s">
        <v>113</v>
      </c>
      <c r="F36" s="32"/>
      <c r="G36" s="33">
        <f>G7*55%+(G7*55%)*20%</f>
        <v>253465.08000000002</v>
      </c>
      <c r="H36" s="33">
        <f t="shared" ref="H36:I36" si="6">H7*55%+(H7*55%)*20%</f>
        <v>79066.54800000001</v>
      </c>
      <c r="I36" s="33">
        <f t="shared" si="6"/>
        <v>32817.972000000002</v>
      </c>
      <c r="J36" s="33">
        <f>J7*40%+(J7*40%)*20%</f>
        <v>10509.6</v>
      </c>
      <c r="K36" s="33">
        <f>K7*40%+(K7*40%)*20%</f>
        <v>13387.680000000002</v>
      </c>
    </row>
    <row r="37" spans="1:11" x14ac:dyDescent="0.25">
      <c r="A37" s="30"/>
      <c r="B37" s="30"/>
      <c r="C37" s="30"/>
      <c r="D37" s="30"/>
      <c r="E37" s="37" t="s">
        <v>114</v>
      </c>
      <c r="F37" s="38"/>
      <c r="G37" s="39">
        <f>G3-G36</f>
        <v>221749.94</v>
      </c>
      <c r="H37" s="39">
        <f>H3-H36</f>
        <v>74424.962</v>
      </c>
      <c r="I37" s="39">
        <f>I3-I36</f>
        <v>26867.137999999992</v>
      </c>
      <c r="J37" s="39">
        <f>J3-J36</f>
        <v>16861.18</v>
      </c>
      <c r="K37" s="39">
        <f>K3-K36</f>
        <v>22295.9</v>
      </c>
    </row>
    <row r="40" spans="1:11" x14ac:dyDescent="0.25">
      <c r="F40"/>
    </row>
    <row r="41" spans="1:11" x14ac:dyDescent="0.25">
      <c r="F41"/>
    </row>
    <row r="42" spans="1:11" x14ac:dyDescent="0.25">
      <c r="F42"/>
    </row>
    <row r="43" spans="1:11" x14ac:dyDescent="0.25">
      <c r="F43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skupni FN SOU</vt:lpstr>
      <vt:lpstr>RAZREZ PO OBČINAH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 OD - Brigita Železnik</dc:creator>
  <cp:lastModifiedBy>stankablatnik</cp:lastModifiedBy>
  <cp:lastPrinted>2020-05-14T07:38:49Z</cp:lastPrinted>
  <dcterms:created xsi:type="dcterms:W3CDTF">2020-05-06T08:51:55Z</dcterms:created>
  <dcterms:modified xsi:type="dcterms:W3CDTF">2020-07-02T08:15:06Z</dcterms:modified>
</cp:coreProperties>
</file>