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778" firstSheet="7" activeTab="7"/>
  </bookViews>
  <sheets>
    <sheet name="rekapitulacija cesta" sheetId="1" state="hidden" r:id="rId1"/>
    <sheet name=" preddela cesta" sheetId="2" state="hidden" r:id="rId2"/>
    <sheet name=" zemeljska dela cesta" sheetId="3" state="hidden" r:id="rId3"/>
    <sheet name="voziscne konstrukcije cesta" sheetId="4" state="hidden" r:id="rId4"/>
    <sheet name="odvodnjavanje cesta" sheetId="5" state="hidden" r:id="rId5"/>
    <sheet name="prometna oprema cesta" sheetId="6" state="hidden" r:id="rId6"/>
    <sheet name="tuje storitve cesta" sheetId="7" state="hidden" r:id="rId7"/>
    <sheet name="rekapitulacija del" sheetId="8" r:id="rId8"/>
    <sheet name="popis del" sheetId="9" r:id="rId9"/>
  </sheets>
  <definedNames>
    <definedName name="_xlnm.Print_Area" localSheetId="1">' preddela cesta'!$A$1:$G$47</definedName>
    <definedName name="_xlnm.Print_Area" localSheetId="2">' zemeljska dela cesta'!$A$1:$G$34</definedName>
    <definedName name="_xlnm.Print_Area" localSheetId="4">'odvodnjavanje cesta'!$A$1:$G$59</definedName>
    <definedName name="_xlnm.Print_Area" localSheetId="8">'popis del'!$A$1:$F$136</definedName>
    <definedName name="_xlnm.Print_Area" localSheetId="0">'rekapitulacija cesta'!$B$1:$H$40</definedName>
    <definedName name="_xlnm.Print_Area" localSheetId="7">'rekapitulacija del'!$B$1:$H$41</definedName>
    <definedName name="_xlnm.Print_Area" localSheetId="6">'tuje storitve cesta'!$A$1:$G$15</definedName>
    <definedName name="_xlnm.Print_Area" localSheetId="3">'voziscne konstrukcije cesta'!$A$1:$G$34</definedName>
    <definedName name="_xlnm.Print_Titles" localSheetId="2">' zemeljska dela cesta'!$1:$2</definedName>
    <definedName name="_xlnm.Print_Titles" localSheetId="4">'odvodnjavanje cesta'!$1:$2</definedName>
    <definedName name="_xlnm.Print_Titles" localSheetId="3">'voziscne konstrukcije cesta'!$1:$2</definedName>
  </definedNames>
  <calcPr fullCalcOnLoad="1"/>
</workbook>
</file>

<file path=xl/sharedStrings.xml><?xml version="1.0" encoding="utf-8"?>
<sst xmlns="http://schemas.openxmlformats.org/spreadsheetml/2006/main" count="592" uniqueCount="237">
  <si>
    <t>1.</t>
  </si>
  <si>
    <t>PREDDELA</t>
  </si>
  <si>
    <t>2.</t>
  </si>
  <si>
    <t>ZEMELJSKA DELA</t>
  </si>
  <si>
    <t>3.</t>
  </si>
  <si>
    <t>VOZIŠČNE KONSTRUKCIJE</t>
  </si>
  <si>
    <t>4.</t>
  </si>
  <si>
    <t>ODVODNJAVANJE</t>
  </si>
  <si>
    <t>7.</t>
  </si>
  <si>
    <t>TUJE STORITVE</t>
  </si>
  <si>
    <t>SKUPAJ:</t>
  </si>
  <si>
    <t xml:space="preserve">oznaka </t>
  </si>
  <si>
    <t>opis</t>
  </si>
  <si>
    <t xml:space="preserve">količina </t>
  </si>
  <si>
    <t>enota</t>
  </si>
  <si>
    <t>projektantska cena</t>
  </si>
  <si>
    <t>količina x cena</t>
  </si>
  <si>
    <t>postavke</t>
  </si>
  <si>
    <t xml:space="preserve"> postavke</t>
  </si>
  <si>
    <t>za enoto</t>
  </si>
  <si>
    <t>1.1.</t>
  </si>
  <si>
    <t>GEODETSKA DELA</t>
  </si>
  <si>
    <t>km</t>
  </si>
  <si>
    <t xml:space="preserve">Postavitev in zavarovanje prečnih profilov </t>
  </si>
  <si>
    <t>kos</t>
  </si>
  <si>
    <t>1.2.</t>
  </si>
  <si>
    <t>ČIŠČENJE TERENA</t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</si>
  <si>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</si>
  <si>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2"/>
      </rPr>
      <t>3</t>
    </r>
  </si>
  <si>
    <t>Skupaj:</t>
  </si>
  <si>
    <t>2.1.</t>
  </si>
  <si>
    <t>IZKOPI</t>
  </si>
  <si>
    <t>2.2.</t>
  </si>
  <si>
    <t>PLANUM TEMELJNIH TAL</t>
  </si>
  <si>
    <t>2.4.</t>
  </si>
  <si>
    <t>NASIPI, ZASIPI, KLINI, POSTELJICA IN GLINASTI NABOJ</t>
  </si>
  <si>
    <t>2.5.</t>
  </si>
  <si>
    <t>BREŽINE IN ZELENICE</t>
  </si>
  <si>
    <t>2.9.</t>
  </si>
  <si>
    <t>3.1.</t>
  </si>
  <si>
    <t>NOSILNE PLASTI</t>
  </si>
  <si>
    <t>3.2.</t>
  </si>
  <si>
    <t>OBRABNE IN ZAPORNE PLASTI</t>
  </si>
  <si>
    <r>
      <t>m</t>
    </r>
    <r>
      <rPr>
        <vertAlign val="superscript"/>
        <sz val="10"/>
        <rFont val="Arial CE"/>
        <family val="2"/>
      </rPr>
      <t>1</t>
    </r>
  </si>
  <si>
    <t>3.6.</t>
  </si>
  <si>
    <t>BANKINE</t>
  </si>
  <si>
    <t>4.4.</t>
  </si>
  <si>
    <t>JAŠKI</t>
  </si>
  <si>
    <t>NADZOR</t>
  </si>
  <si>
    <t>Projektantski nadzor</t>
  </si>
  <si>
    <t>ur</t>
  </si>
  <si>
    <t xml:space="preserve">m2  </t>
  </si>
  <si>
    <t xml:space="preserve"> </t>
  </si>
  <si>
    <t>1.3.</t>
  </si>
  <si>
    <t>OSTALA PREDDELA</t>
  </si>
  <si>
    <t>Odstranitev panja s premerom 11 do 30 cm z odvozom na deponijo na razdaljo nad 1000 m</t>
  </si>
  <si>
    <t>Površinski izkop plodne zemljine – 1. kategorije – strojno z nakladanjem</t>
  </si>
  <si>
    <t>Humuziranje brežine z valjanjem, v debelini do 15 cm - strojno</t>
  </si>
  <si>
    <t>Doplačilo za zatravitev s semenom</t>
  </si>
  <si>
    <t>7.9.</t>
  </si>
  <si>
    <t xml:space="preserve">Geotehnični nadzor </t>
  </si>
  <si>
    <t xml:space="preserve">Izdelava nevezane nosilne plasti enakomerno zrnatega drobljenca iz kamnine v debelini do 20 cm </t>
  </si>
  <si>
    <t xml:space="preserve">Izdelava jaška iz cementnega betona, krožnega  prereza, premera 50 cm, globine 1.5 do 2 m </t>
  </si>
  <si>
    <t>SKUPAJ z DDV-jem:</t>
  </si>
  <si>
    <t>4.2.</t>
  </si>
  <si>
    <t>GLOBINSKO ODVODNJAVANJE - DRENAŽE</t>
  </si>
  <si>
    <t>6.</t>
  </si>
  <si>
    <t>PROMETNA OPREMA</t>
  </si>
  <si>
    <t>6.2.</t>
  </si>
  <si>
    <t>OZNAČBE NA VOZIŠČU</t>
  </si>
  <si>
    <t>Dobava in vgraditev nasipa iz kamnine IV. ktg. (bližnji kamnolom)</t>
  </si>
  <si>
    <t>4.3.</t>
  </si>
  <si>
    <t>GLOBINSKO ODVODNJAVANJE - KANALIZACIJA</t>
  </si>
  <si>
    <t>Posek in odstranitev drevesa z deblom premera 11 do 30 cm ter odstranitev vej (ocena)</t>
  </si>
  <si>
    <t>Izdelava jaška iz cementnega betona, krožnega prereza s premerom 60 cm, globokega 1,5 do 2,0 m</t>
  </si>
  <si>
    <t>8.</t>
  </si>
  <si>
    <t>OPOMBA:</t>
  </si>
  <si>
    <r>
      <rPr>
        <b/>
        <sz val="10"/>
        <rFont val="Arial CE"/>
        <family val="0"/>
      </rPr>
      <t>Popis del</t>
    </r>
    <r>
      <rPr>
        <sz val="10"/>
        <rFont val="Arial CE"/>
        <family val="0"/>
      </rPr>
      <t xml:space="preserve"> je vsklajen s posebnimi tehničnimi pogoji-tehnična specifikacija za javne</t>
    </r>
  </si>
  <si>
    <r>
      <t xml:space="preserve">ceste </t>
    </r>
    <r>
      <rPr>
        <b/>
        <sz val="10"/>
        <rFont val="Arial CE"/>
        <family val="0"/>
      </rPr>
      <t>TSC 09.000:2006</t>
    </r>
    <r>
      <rPr>
        <sz val="10"/>
        <rFont val="Arial CE"/>
        <family val="0"/>
      </rPr>
      <t xml:space="preserve"> in </t>
    </r>
    <r>
      <rPr>
        <b/>
        <sz val="10"/>
        <rFont val="Arial CE"/>
        <family val="0"/>
      </rPr>
      <t>TSC 06.300/06.410:2009</t>
    </r>
  </si>
  <si>
    <t>Izdelava projektne dokumentacije - projekt izvedenih del (PID)</t>
  </si>
  <si>
    <t>DDV 22%:</t>
  </si>
  <si>
    <t>Odstranitev grmovja in dreves z debli premera do 10 cm ter vej na redko porasli površini - ročno (ocena)</t>
  </si>
  <si>
    <t>Demontaža prometnega znaka na enem podstavku- shranjevanje za ponovno montažo</t>
  </si>
  <si>
    <t>kom</t>
  </si>
  <si>
    <t>Demontaža prometnega znaka na dveh podstavkih-shranjevanje za ponovno montažo</t>
  </si>
  <si>
    <t>Demontaža plastičnega smernika</t>
  </si>
  <si>
    <t>291*</t>
  </si>
  <si>
    <t>Porušitev in odstranitev zidu iz cementnega betona</t>
  </si>
  <si>
    <t xml:space="preserve">m3  </t>
  </si>
  <si>
    <t>Široki izkop vezljive zemljine – 3. kategorije – strojno z nakladanjem</t>
  </si>
  <si>
    <t>Ureditev planuma temeljnih tal vezljive zemljine – 3. kategorije</t>
  </si>
  <si>
    <t>PREVOZI, RAZPROSTIRANJE IN UREDITEV DEPONIJ MATERIALA</t>
  </si>
  <si>
    <t>118*</t>
  </si>
  <si>
    <t>Izdelava bankine iz drobljenca, široke do 0,50 m</t>
  </si>
  <si>
    <t>Izdelava bankine iz drobljenca, široke 0,76 do 1,00 m</t>
  </si>
  <si>
    <t>166*</t>
  </si>
  <si>
    <t xml:space="preserve">Doplačilo za izdelavo kanalizacije v globini 1,1 do 2 m s cevmi premera do 30 cm </t>
  </si>
  <si>
    <t>4.5.</t>
  </si>
  <si>
    <t>PREPUSTI</t>
  </si>
  <si>
    <t>3.5.</t>
  </si>
  <si>
    <t>ROBNI ELEMENTI VOZIŠČ</t>
  </si>
  <si>
    <t>Dobava in vgraditev pokrova iz duktilne litine z nosilnostjo 250 kN, s prerezom 600/600 mm</t>
  </si>
  <si>
    <t>6.1.</t>
  </si>
  <si>
    <t>POKONČNA OPREMA CEST</t>
  </si>
  <si>
    <t>Izdelava temelja iz cementnega betona C 12/15, globine 80 cm, premera 30 cm</t>
  </si>
  <si>
    <t>843*</t>
  </si>
  <si>
    <t>Izkop vezljive zemljine/zrnate kamnine – 3. kategorije za temelje, kanalske rove, prepuste, jaške in drenaže, širine do 1,0 m in globine 1,1 do 2,0 m – ročno, planiranje dna ročno</t>
  </si>
  <si>
    <t>NEPREDVIDENA DELA; 10 % od vseh del</t>
  </si>
  <si>
    <r>
      <rPr>
        <b/>
        <sz val="10"/>
        <rFont val="Arial CE"/>
        <family val="0"/>
      </rPr>
      <t>Projektantski predračun</t>
    </r>
    <r>
      <rPr>
        <sz val="10"/>
        <rFont val="Arial CE"/>
        <family val="0"/>
      </rPr>
      <t xml:space="preserve"> je ovrednoten s tržnimi cenami: </t>
    </r>
    <r>
      <rPr>
        <b/>
        <sz val="10"/>
        <rFont val="Arial CE"/>
        <family val="0"/>
      </rPr>
      <t>avgust 2017</t>
    </r>
  </si>
  <si>
    <t xml:space="preserve">Rekonstrukcija ceste R3-664, odsek 2501 in </t>
  </si>
  <si>
    <t xml:space="preserve">ureditev pločnika za pešce od km 20.150 do km 20.850 </t>
  </si>
  <si>
    <t>(v dolžini približno 700m)</t>
  </si>
  <si>
    <t>kpl</t>
  </si>
  <si>
    <t>Zavarovanje gradbišča v času gradnje v skladu z elaboratom E-23/2011-EZ</t>
  </si>
  <si>
    <t>Dobava in vgraditev stebrička za prometni znak iz vroče cinkane jeklene cevi s premerom 64 mm, dolge 2700 mm</t>
  </si>
  <si>
    <t>215*</t>
  </si>
  <si>
    <t>216*</t>
  </si>
  <si>
    <t>217*</t>
  </si>
  <si>
    <t>Dobava in vgraditev stebrička za prometni znak iz vroče cinkane jeklene cevi s premerom 64 mm, dolge 3150 mm</t>
  </si>
  <si>
    <t>Dobava in vgraditev stebrička za prometni znak iz vroče cinkane jeklene cevi s premerom 64 mm, dolge 325* mm</t>
  </si>
  <si>
    <t>721*</t>
  </si>
  <si>
    <t>Dobava in pritrditev prometnega znaka, podloga iz aluminijaste pločevine, znak dim. 1200 mm x 800 mm barvo-folijo RA2, velikost do 0,10 m2 (1205-1)</t>
  </si>
  <si>
    <t>Dobava in pritrditev prometnega znaka, podloga iz aluminijaste pločevine, znak dim. 1200 mm x 250 mm barvo-folijo RA2, velikost do 0,10 m2 (4101)</t>
  </si>
  <si>
    <t>Izdelava tankoslojne vzdolžne označbe na vozišču z enokomponentno belo barvo, vključno 250 g/m2 posipa z drobci / kroglicami stekla, strojno, debelina plasti suhe snovi 250 μm, širina črte 10 cm (5111)</t>
  </si>
  <si>
    <t>Doplačilo za izdelavo prekinjenih vzdolžnih označb na vozišču, širina črte 12 cm</t>
  </si>
  <si>
    <t>122*</t>
  </si>
  <si>
    <t>Izdelava tankoslojne vzdolžne označbe na vozišču z enokomponentno RUMENO barvo, vključno 250 g/m2 posipa z drobci / kroglicami stekla, strojno, debelina plasti suhe snovi 250 μm, širina črte 12 cm (5338)</t>
  </si>
  <si>
    <t>Izdelava tankoslojne prečne in ostalih označb na vozišču z enokomponentno belo barvo, vključno 250 g/m2 posipa z drobci / kroglicami stekla, strojno, debelina plasti suhe snovi 300 µm, širina črte 50 cm (5211)</t>
  </si>
  <si>
    <t>4.1.</t>
  </si>
  <si>
    <t>POVRŠINSKO ODVODNJAVANJE</t>
  </si>
  <si>
    <t>Zavarovanje dna kadunjastega jarka s plastjo bitumenskega betona, debelo 5 cm, široko 50 cm</t>
  </si>
  <si>
    <t>Tlakovanje jarka z lomljencem, debelina 20 cm, stiki zapolnjeni s cementno malto, na podložni plasti zmesi zrn drobljenca, debeli 30 cm</t>
  </si>
  <si>
    <t>700*</t>
  </si>
  <si>
    <t xml:space="preserve">Dobava in vgradnja tipskega linijskega požiralnika, okvir in dežna rešetka (LTŽ). Vgrajen padec.  DN 200 mm, nosilnost 400 KN  </t>
  </si>
  <si>
    <t>Izdelava vzdolžne in prečne drenaže, globoke od 1,0 m do 2,0 m, na podložni plasti iz cementnega betona, s trdimi plastičnimi cevmi premera 35 cm</t>
  </si>
  <si>
    <t>Izdelava vzdolžne in prečne drenaže, globoke od 1,0 m do 2,0 m, na podložni plasti iz cementnega betona, s trdimi plastičnimi cevmi premera 25 cm</t>
  </si>
  <si>
    <t>163*</t>
  </si>
  <si>
    <t>165*</t>
  </si>
  <si>
    <t>322*</t>
  </si>
  <si>
    <t xml:space="preserve">Izdelava kanalizacije iz cevi iz cementnega betona, vključno s podložno plastjo iz zmesi kamnitih zrn, premera 40 cm, v globini do 2,5 m   </t>
  </si>
  <si>
    <t>325*</t>
  </si>
  <si>
    <t>Izdelava kanalizacije iz cevi iz cementnega betona, vključno s podložno plastjo iz zmesi kamnitih zrn, premera 20 cm, v globini do 1,5 m   opomba: AB cevi</t>
  </si>
  <si>
    <t>Doplačilo za izdelavo kanalizacije v globini 2,1 do 4 m s cevmi premera 31 do 60 cm</t>
  </si>
  <si>
    <t>Izdelava prepusta krožnega prereza iz cevi iz cementnega betona s premerom 40 cm</t>
  </si>
  <si>
    <t>Izdelava poševne vtočne ali iztočne glave prepusta krožnega prereza iz cementnega betona s premerom 40 cm</t>
  </si>
  <si>
    <t>Izdelava jaška iz cementnega betona, krožnega prereza s premerom 80 cm, globokega nad 2,5 m</t>
  </si>
  <si>
    <t>Dobava in vgraditev rešetke iz duktilne litine z nosilnostjo 400 kN, s prerezom 400/400 mm</t>
  </si>
  <si>
    <t>Dobava in vgraditev rešetke iz duktilne litine z nosilnostjo 250 kN, s prerezom           400/400 mm</t>
  </si>
  <si>
    <t>Dobava in vgraditev pokrova iz ojačenega cementnega betona, izmere prereza 60/60 cm</t>
  </si>
  <si>
    <t>Dobava in vgraditev pokrova iz ojačenega cementnega betona, izmere prereza 90/90 cm</t>
  </si>
  <si>
    <t>969*</t>
  </si>
  <si>
    <t>Dobava in vgraditev pokrova iz duktilne litine z nosilnostjo 250 kN, s prerezom 900/900 mm</t>
  </si>
  <si>
    <t>Dobava in vgraditev pokrova iz duktilne litine z nosilnostjo 400 kN, s prerezom 900/900 mm</t>
  </si>
  <si>
    <t>Izdelava nosilne plasti bituminizirane zmesi AC 22 base B 50/70 A4-Z6 v debelini 9 cm</t>
  </si>
  <si>
    <t>Izdelava obrabne in zaporne plasti bituminizirane zmesi AC 11 surf B 70/100 A4-Z3 v debelini 4 cm</t>
  </si>
  <si>
    <t>Izdelava obrabne in zaporne plasti bituminizirane zmesi AC 11 surf B 70/100 A5-Z3 v debelini 5 cm</t>
  </si>
  <si>
    <t>3.4.</t>
  </si>
  <si>
    <t>TLAKOVANE OBRABNE PLASTI</t>
  </si>
  <si>
    <t>Izkop vezljive zemljine/zrnate kamnine – 3. kategorije za odvodne jarke in koritnice</t>
  </si>
  <si>
    <t>Izkop vezljive zemljine/zrnate kamnine – 3. kategorije za temelje, kanalske rove, prepuste, jaške in drenaže, širine do 1,0 m in globine do 1,0 m – strojno, planiranje dna ročno</t>
  </si>
  <si>
    <t>472*</t>
  </si>
  <si>
    <t>473*</t>
  </si>
  <si>
    <t>Izdelava posteljice iz drobljenih kamnitih zrn v debelini 25 do 50 cm</t>
  </si>
  <si>
    <t>Izdelava posteljice iz drobljenih kamnitih zrn v debelini 20 do 25 cm (za izboljšanje temeljnil tal)</t>
  </si>
  <si>
    <t>Nakladanje, prevoz, zvračanje in razprostiranje izkopanega materiala, prevoz na razdaljo od 10000m do 15000m                                       op:z vsemi pristojbinami in taksami ter ureditvijo deponij-CEROD</t>
  </si>
  <si>
    <t>211*</t>
  </si>
  <si>
    <t>Demontaža prometnega znaka na enem podstavku- odvoz v deponijo</t>
  </si>
  <si>
    <t>292*</t>
  </si>
  <si>
    <t>Porušitev in odstranitev ograje iz žične mreže višine cca 1 m (pononovna postavitev)</t>
  </si>
  <si>
    <t>Porušitev in odstranitev ograje iz lesenih letev višine cca 1 m (pononovna postavitev)</t>
  </si>
  <si>
    <t>Porušitev in odstranitev ograje iz žične mreže višine cca 1 m (v deponijo)</t>
  </si>
  <si>
    <t>Porušitev in odstranitev asfaltne plasti v debelini nad 10 cm</t>
  </si>
  <si>
    <t>Rezanje asfaltne plasti s talno diamantno žago, debele 11 do 15 cm</t>
  </si>
  <si>
    <t>Rezanje asfaltne plasti s talno diamantno žago, debele 6 do 10 cm</t>
  </si>
  <si>
    <t>Porušitev in odstranitev asfaltne plasti v debelini 6 do 10 cm</t>
  </si>
  <si>
    <t>6.4.</t>
  </si>
  <si>
    <t>OPREMA ZA ZAVAROVANJE PROMETA</t>
  </si>
  <si>
    <t>001*</t>
  </si>
  <si>
    <t>Dobava in vgraditev JVO (C prereza, 4 m lamela, distančniki, plošča,.. v kompletu z vsemi deli)</t>
  </si>
  <si>
    <t>002*</t>
  </si>
  <si>
    <t>Dobava in vgraditev stebrička za postavitev JVO (v kompletu z vsemi deli)</t>
  </si>
  <si>
    <t>003*</t>
  </si>
  <si>
    <t>Dobava in vgraditev vkomane JVO zaključnice, 4 m (v kompletu z vsemi deli)</t>
  </si>
  <si>
    <t>Pobrizg s polimerno bitumensko emulzijo 0,31 do 0,50 kg/m2</t>
  </si>
  <si>
    <t xml:space="preserve">(stopničasto se izvede stik med obstoječim in novim voziščem) </t>
  </si>
  <si>
    <t>Izdelava obrabne plasti iz tlakovcev iz cementnega betona  velikosti 12/24/8 cm, 24/24/8 cm in 36/24/8 cm, stiki zapolnjeni s peskom in položeni na peščeno podlago (t.i. tlakovci Milano)</t>
  </si>
  <si>
    <t>Obnovitev in zavarovanje zakoličbe trase ceste in pločnikov za pešcev ravninskem terenu</t>
  </si>
  <si>
    <t>Določitev in preverjanje položajev, višin in smeri pri gradnji objekta s površino nad 500 m2</t>
  </si>
  <si>
    <t>214*</t>
  </si>
  <si>
    <t>Vgraditev klesanih dvignjenih robnikov iz granita s prerezom 15/25 cm</t>
  </si>
  <si>
    <t>235*</t>
  </si>
  <si>
    <t>Dobava in vgraditev klesanega pogreznjenega robnika iz granita  s prerezom 15/25 cm</t>
  </si>
  <si>
    <t>Dobava in vgraditev prefabriciranega pogreznjenega robnika iz cementnega betona s prerezom 8/20 cm</t>
  </si>
  <si>
    <t>Izdelava vzdolžne in prečne drenaže, globoke od 1,0 m do 2,0 m, na podložni plasti iz cementnega betona, s trdimi plastičnimi cevmi premera 15 cm, vključno s filterskim slojem peska</t>
  </si>
  <si>
    <t>Izdelava jaška iz cementnega betona, izmere prereza 60/60 cm, globokega 1,5 do 2,0 m</t>
  </si>
  <si>
    <t>Izdelava jaška iz cementnega betona, izmere prereza 80/80 cm, globokega 1,0 do 1,5 m</t>
  </si>
  <si>
    <t>Dobava in vgraditev rešetke-pokrova iz duktilne litine z nosilnostjo 250 kN, s prerezom 750/640 mm</t>
  </si>
  <si>
    <t>Osvetlitev (refleksija) prometnega znaka od zunaj z fluorescentno obrobo RA3 dim. 1200x1150 mm (2102-1)</t>
  </si>
  <si>
    <t>Dobava in pritrditev okroglega prometnega znaka, podloga iz aluminijaste pločevine, znak z odsevno folijo RA2, premera 600 mm (2102)</t>
  </si>
  <si>
    <t>652*</t>
  </si>
  <si>
    <t>Dobava in pritrditev okroglega prometnega znaka, podloga iz aluminijaste pločevine, znak z odsevno folijo RA3, premera 600 mm (2102-1)</t>
  </si>
  <si>
    <t xml:space="preserve">Dobava in pritrditev prometnega znaka (1204 v kombinaciji z 2102), velikost kraka 1200 mm x 120 mm (andrejev križ), RA3 </t>
  </si>
  <si>
    <t>Dobava in postavitev prometno varnostnega ogledala velikosti 80/60 cm; ne rosi in ne zmrzuje (v kompletu)</t>
  </si>
  <si>
    <t>Izdelava tankoslojne vzdolžne označbe na vozišču z enokomponentno belo barvo, vključno 250 g/m2 posipa z drobci / kroglicami stekla, strojno, debelina plasti suhe snovi 250 μm, širina črte 12 cm (5111, 5121)</t>
  </si>
  <si>
    <t xml:space="preserve">Izdelava tankoslojne prečne in ostalih označb na vozišču z enokomponentno belo barvo, vključno 250 g/m2 posipa z drobci / kroglicami stekla, strojno, debelina plasti suhe snovi 250 m, površina označbe nad 1,5 m2 </t>
  </si>
  <si>
    <t xml:space="preserve">REKAPITULACIJA DEL </t>
  </si>
  <si>
    <t xml:space="preserve"> cena</t>
  </si>
  <si>
    <t>SKUPAJ</t>
  </si>
  <si>
    <t>Izdelava varnostnega načrta</t>
  </si>
  <si>
    <t>CESTA SKUPAJ</t>
  </si>
  <si>
    <t>SKUPAJ z DDV:</t>
  </si>
  <si>
    <t>REKAPITULACIJA DEL CESTA</t>
  </si>
  <si>
    <t>Porušitev in odstranitev zidu iz cementnega betona  - ekološki otok</t>
  </si>
  <si>
    <t>Izdelava odtočnih jarkov iz visokih kanalet brez zoba (dimenzija: 100/37-65/37) na betonsko podlogo iz betona C16/20 in delnim obbetoniranjem (poraba 0,15 m3/m'), vključno s priklopi na vtočne glave.</t>
  </si>
  <si>
    <t>m1</t>
  </si>
  <si>
    <t>Porušitev in odstranitev asfaltne plasti v debelini do 10 cm</t>
  </si>
  <si>
    <t>Široki izkop vezljive zemljine – 5. kategorije – strojno z nakladanjem</t>
  </si>
  <si>
    <t>Izkop vezljive zemljine/zrnate kamnine – V. kategorije za temelje, kanalske rove, prepuste, jaške in drenaže, širine do 1,0 m in globine do 1,0 m – strojno, planiranje dna ročno</t>
  </si>
  <si>
    <t>NEPREDVIDENA DELA; 5 % od vseh del</t>
  </si>
  <si>
    <t>Vgraditev rezanih dvignjenih robnikov iz granita s prerezom 15/25 cm - utočni robnik</t>
  </si>
  <si>
    <t>Vgraditev rezanih dvignjenih robnikov iz granita s prerezom 15/25 cm</t>
  </si>
  <si>
    <t>Dobava in vgraditev prefabriciranega robnika iz cementnega betona s prerezom 8/20 cm</t>
  </si>
  <si>
    <t>Izdelava nosilne plasti bituminizirane zmesi AC 22 base B 50/70 A4-Z6 v debelini 8 cm</t>
  </si>
  <si>
    <t xml:space="preserve">Izdelava kanalizacije iz PVC cev fi 400  </t>
  </si>
  <si>
    <t>Obbetoniranje kanalizacije in prepustov krožnega prereza iz cevi  s cementnim betonom C16/20.</t>
  </si>
  <si>
    <t>m3</t>
  </si>
  <si>
    <t>Dobava in vgraditev rešetke-pokrova iz duktilne litine z nosilnostjo 250 kN, s prerezom fi 600</t>
  </si>
  <si>
    <t>Dobava in vgraditev rešetke- duktilne litine z nosilnostjo 400 kN</t>
  </si>
  <si>
    <t xml:space="preserve">Izdelava kanalizacije  PVC fi 250,   v globini do 1,5 m </t>
  </si>
  <si>
    <t>Izdelava obrabne plasti   za ekološki otok</t>
  </si>
  <si>
    <t>Ureditev planuma temeljnih tal vezljive zemljine – 5. kategorije</t>
  </si>
  <si>
    <t xml:space="preserve">Nakladanje, prevoz, zvračanje in razprostiranje izkopanega materiala. </t>
  </si>
  <si>
    <t>5.</t>
  </si>
  <si>
    <t>5.1.</t>
  </si>
  <si>
    <t>5.2.</t>
  </si>
  <si>
    <t>Postavitev in vzdrževanja delne zapore (obračun zapore se bo izvedel na koncu po dejanskih stroških)</t>
  </si>
  <si>
    <t>Ureditev odvodnjavanja meteorne vode ter dograditev pločnika v dolžini 65m na Vorančevi ulici.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</si>
</sst>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#,##0.00\ &quot;€&quot;"/>
    <numFmt numFmtId="192" formatCode="#,##0.0000"/>
    <numFmt numFmtId="193" formatCode="#,##0.000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\ &quot;EUR&quot;"/>
    <numFmt numFmtId="198" formatCode="#,##0.00\ [$EUR]"/>
    <numFmt numFmtId="199" formatCode="#,##0.00\ _€"/>
    <numFmt numFmtId="200" formatCode="#,##0.0\ [$EUR]"/>
    <numFmt numFmtId="201" formatCode="_-* #,##0.00\ [$€-1]_-;\-* #,##0.00\ [$€-1]_-;_-* &quot;-&quot;??\ [$€-1]_-;_-@_-"/>
    <numFmt numFmtId="202" formatCode="#,##0.00\ _S_I_T"/>
    <numFmt numFmtId="203" formatCode="#,##0.00\ &quot;SIT&quot;"/>
    <numFmt numFmtId="204" formatCode="#,##0.00\ [$€-1]"/>
    <numFmt numFmtId="205" formatCode="0_)"/>
    <numFmt numFmtId="206" formatCode="0.0%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0"/>
    </font>
    <font>
      <vertAlign val="superscript"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0"/>
    </font>
    <font>
      <sz val="10"/>
      <color indexed="10"/>
      <name val="Arial CE"/>
      <family val="2"/>
    </font>
    <font>
      <sz val="11"/>
      <name val="Arial CE"/>
      <family val="0"/>
    </font>
    <font>
      <sz val="11"/>
      <name val="Arial"/>
      <family val="2"/>
    </font>
    <font>
      <sz val="10"/>
      <name val="Arial"/>
      <family val="2"/>
    </font>
    <font>
      <b/>
      <sz val="8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43" fillId="22" borderId="0" applyNumberFormat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36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1" xfId="0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 horizontal="right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right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justify"/>
    </xf>
    <xf numFmtId="4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left" vertical="top"/>
    </xf>
    <xf numFmtId="0" fontId="10" fillId="0" borderId="0" xfId="0" applyFont="1" applyAlignment="1">
      <alignment/>
    </xf>
    <xf numFmtId="0" fontId="0" fillId="0" borderId="0" xfId="0" applyFont="1" applyAlignment="1">
      <alignment horizontal="justify"/>
    </xf>
    <xf numFmtId="0" fontId="1" fillId="0" borderId="0" xfId="0" applyFont="1" applyBorder="1" applyAlignment="1" applyProtection="1">
      <alignment vertical="top" wrapText="1"/>
      <protection locked="0"/>
    </xf>
    <xf numFmtId="0" fontId="0" fillId="0" borderId="12" xfId="0" applyBorder="1" applyAlignment="1">
      <alignment horizontal="justify"/>
    </xf>
    <xf numFmtId="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/>
    </xf>
    <xf numFmtId="0" fontId="0" fillId="0" borderId="0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justify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justify" vertical="top" wrapText="1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justify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 vertical="top"/>
    </xf>
    <xf numFmtId="0" fontId="0" fillId="0" borderId="12" xfId="0" applyFill="1" applyBorder="1" applyAlignment="1">
      <alignment horizontal="justify"/>
    </xf>
    <xf numFmtId="4" fontId="0" fillId="0" borderId="12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49" fontId="11" fillId="0" borderId="0" xfId="41" applyNumberFormat="1" applyFont="1" applyFill="1" applyAlignment="1">
      <alignment horizontal="justify" vertical="top" wrapText="1"/>
      <protection/>
    </xf>
    <xf numFmtId="0" fontId="13" fillId="0" borderId="0" xfId="0" applyFont="1" applyAlignment="1">
      <alignment/>
    </xf>
    <xf numFmtId="4" fontId="0" fillId="0" borderId="0" xfId="0" applyNumberFormat="1" applyFont="1" applyFill="1" applyAlignment="1">
      <alignment horizontal="right"/>
    </xf>
    <xf numFmtId="4" fontId="14" fillId="0" borderId="0" xfId="0" applyNumberFormat="1" applyFont="1" applyAlignment="1">
      <alignment horizontal="center"/>
    </xf>
    <xf numFmtId="4" fontId="14" fillId="0" borderId="11" xfId="0" applyNumberFormat="1" applyFont="1" applyBorder="1" applyAlignment="1">
      <alignment horizontal="center" vertical="top"/>
    </xf>
    <xf numFmtId="191" fontId="0" fillId="0" borderId="0" xfId="0" applyNumberFormat="1" applyBorder="1" applyAlignment="1">
      <alignment/>
    </xf>
    <xf numFmtId="19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justify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191" fontId="1" fillId="0" borderId="0" xfId="0" applyNumberFormat="1" applyFont="1" applyAlignment="1">
      <alignment/>
    </xf>
    <xf numFmtId="191" fontId="1" fillId="0" borderId="0" xfId="0" applyNumberFormat="1" applyFont="1" applyBorder="1" applyAlignment="1">
      <alignment horizontal="right"/>
    </xf>
    <xf numFmtId="198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198" fontId="9" fillId="0" borderId="10" xfId="0" applyNumberFormat="1" applyFont="1" applyBorder="1" applyAlignment="1">
      <alignment/>
    </xf>
    <xf numFmtId="0" fontId="0" fillId="0" borderId="0" xfId="0" applyBorder="1" applyAlignment="1">
      <alignment horizontal="justify" vertical="top"/>
    </xf>
    <xf numFmtId="0" fontId="0" fillId="0" borderId="13" xfId="0" applyFont="1" applyFill="1" applyBorder="1" applyAlignment="1">
      <alignment horizontal="left" vertical="top"/>
    </xf>
    <xf numFmtId="0" fontId="0" fillId="0" borderId="13" xfId="0" applyFont="1" applyBorder="1" applyAlignment="1">
      <alignment horizontal="justify" vertical="top"/>
    </xf>
    <xf numFmtId="4" fontId="0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center"/>
    </xf>
    <xf numFmtId="0" fontId="0" fillId="0" borderId="0" xfId="0" applyFill="1" applyBorder="1" applyAlignment="1">
      <alignment wrapText="1"/>
    </xf>
    <xf numFmtId="198" fontId="7" fillId="0" borderId="0" xfId="0" applyNumberFormat="1" applyFont="1" applyFill="1" applyAlignment="1">
      <alignment/>
    </xf>
    <xf numFmtId="198" fontId="7" fillId="0" borderId="0" xfId="0" applyNumberFormat="1" applyFont="1" applyFill="1" applyAlignment="1">
      <alignment horizontal="right"/>
    </xf>
    <xf numFmtId="198" fontId="7" fillId="0" borderId="0" xfId="0" applyNumberFormat="1" applyFont="1" applyFill="1" applyBorder="1" applyAlignment="1">
      <alignment/>
    </xf>
    <xf numFmtId="198" fontId="0" fillId="0" borderId="0" xfId="0" applyNumberFormat="1" applyFill="1" applyAlignment="1">
      <alignment/>
    </xf>
    <xf numFmtId="198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top"/>
    </xf>
    <xf numFmtId="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191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justify"/>
    </xf>
    <xf numFmtId="4" fontId="0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191" fontId="1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01" fontId="0" fillId="0" borderId="0" xfId="0" applyNumberFormat="1" applyBorder="1" applyAlignment="1">
      <alignment/>
    </xf>
    <xf numFmtId="0" fontId="7" fillId="0" borderId="0" xfId="0" applyFont="1" applyBorder="1" applyAlignment="1">
      <alignment vertical="top"/>
    </xf>
    <xf numFmtId="198" fontId="7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201" fontId="0" fillId="0" borderId="12" xfId="0" applyNumberFormat="1" applyFill="1" applyBorder="1" applyAlignment="1">
      <alignment horizontal="right"/>
    </xf>
    <xf numFmtId="201" fontId="0" fillId="0" borderId="0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191" fontId="0" fillId="0" borderId="10" xfId="0" applyNumberFormat="1" applyFon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justify" vertical="top"/>
    </xf>
    <xf numFmtId="2" fontId="0" fillId="0" borderId="0" xfId="0" applyNumberFormat="1" applyFill="1" applyAlignment="1">
      <alignment horizontal="right"/>
    </xf>
    <xf numFmtId="0" fontId="13" fillId="0" borderId="0" xfId="0" applyFont="1" applyAlignment="1">
      <alignment horizontal="justify" vertical="center" wrapText="1"/>
    </xf>
    <xf numFmtId="191" fontId="0" fillId="0" borderId="12" xfId="0" applyNumberFormat="1" applyBorder="1" applyAlignment="1">
      <alignment/>
    </xf>
    <xf numFmtId="191" fontId="0" fillId="0" borderId="1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0" xfId="0" applyNumberFormat="1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91" fontId="0" fillId="0" borderId="0" xfId="0" applyNumberFormat="1" applyAlignment="1">
      <alignment/>
    </xf>
    <xf numFmtId="4" fontId="4" fillId="0" borderId="0" xfId="0" applyNumberFormat="1" applyFont="1" applyFill="1" applyAlignment="1">
      <alignment horizontal="center"/>
    </xf>
    <xf numFmtId="4" fontId="4" fillId="0" borderId="11" xfId="0" applyNumberFormat="1" applyFont="1" applyFill="1" applyBorder="1" applyAlignment="1">
      <alignment horizontal="center" vertical="top"/>
    </xf>
    <xf numFmtId="191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 horizontal="right"/>
    </xf>
    <xf numFmtId="191" fontId="0" fillId="0" borderId="0" xfId="0" applyNumberFormat="1" applyFont="1" applyFill="1" applyBorder="1" applyAlignment="1">
      <alignment/>
    </xf>
    <xf numFmtId="191" fontId="0" fillId="0" borderId="13" xfId="0" applyNumberFormat="1" applyFill="1" applyBorder="1" applyAlignment="1">
      <alignment/>
    </xf>
    <xf numFmtId="0" fontId="1" fillId="0" borderId="0" xfId="0" applyFont="1" applyFill="1" applyBorder="1" applyAlignment="1">
      <alignment horizontal="right" vertical="top" wrapText="1"/>
    </xf>
    <xf numFmtId="0" fontId="13" fillId="0" borderId="0" xfId="0" applyNumberFormat="1" applyFont="1" applyFill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" fontId="14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left" vertical="top"/>
      <protection/>
    </xf>
    <xf numFmtId="4" fontId="4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4" fontId="14" fillId="0" borderId="0" xfId="0" applyNumberFormat="1" applyFont="1" applyBorder="1" applyAlignment="1" applyProtection="1">
      <alignment horizontal="center" vertical="top"/>
      <protection/>
    </xf>
    <xf numFmtId="0" fontId="0" fillId="25" borderId="14" xfId="0" applyFill="1" applyBorder="1" applyAlignment="1" applyProtection="1">
      <alignment horizontal="left" vertical="top"/>
      <protection/>
    </xf>
    <xf numFmtId="0" fontId="0" fillId="25" borderId="15" xfId="0" applyFill="1" applyBorder="1" applyAlignment="1" applyProtection="1">
      <alignment/>
      <protection/>
    </xf>
    <xf numFmtId="4" fontId="0" fillId="25" borderId="15" xfId="0" applyNumberFormat="1" applyFill="1" applyBorder="1" applyAlignment="1" applyProtection="1">
      <alignment horizontal="right"/>
      <protection/>
    </xf>
    <xf numFmtId="0" fontId="0" fillId="25" borderId="15" xfId="0" applyFill="1" applyBorder="1" applyAlignment="1" applyProtection="1">
      <alignment horizontal="center"/>
      <protection/>
    </xf>
    <xf numFmtId="4" fontId="0" fillId="25" borderId="16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 horizontal="left" vertical="top"/>
      <protection/>
    </xf>
    <xf numFmtId="0" fontId="0" fillId="0" borderId="12" xfId="0" applyBorder="1" applyAlignment="1" applyProtection="1">
      <alignment/>
      <protection/>
    </xf>
    <xf numFmtId="4" fontId="0" fillId="0" borderId="12" xfId="0" applyNumberFormat="1" applyBorder="1" applyAlignment="1" applyProtection="1">
      <alignment horizontal="right"/>
      <protection/>
    </xf>
    <xf numFmtId="0" fontId="0" fillId="0" borderId="12" xfId="0" applyBorder="1" applyAlignment="1" applyProtection="1">
      <alignment horizontal="center"/>
      <protection/>
    </xf>
    <xf numFmtId="4" fontId="0" fillId="0" borderId="12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justify"/>
      <protection/>
    </xf>
    <xf numFmtId="193" fontId="0" fillId="0" borderId="0" xfId="0" applyNumberFormat="1" applyBorder="1" applyAlignment="1" applyProtection="1">
      <alignment horizontal="right"/>
      <protection/>
    </xf>
    <xf numFmtId="191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justify"/>
      <protection/>
    </xf>
    <xf numFmtId="191" fontId="0" fillId="0" borderId="12" xfId="0" applyNumberFormat="1" applyBorder="1" applyAlignment="1" applyProtection="1">
      <alignment/>
      <protection/>
    </xf>
    <xf numFmtId="49" fontId="11" fillId="0" borderId="0" xfId="41" applyNumberFormat="1" applyFont="1" applyFill="1" applyAlignment="1" applyProtection="1">
      <alignment horizontal="justify" vertical="top" wrapText="1"/>
      <protection/>
    </xf>
    <xf numFmtId="0" fontId="0" fillId="0" borderId="0" xfId="0" applyBorder="1" applyAlignment="1" applyProtection="1">
      <alignment horizontal="justify" vertical="top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4" fontId="0" fillId="0" borderId="0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1" fillId="25" borderId="14" xfId="0" applyFont="1" applyFill="1" applyBorder="1" applyAlignment="1" applyProtection="1">
      <alignment horizontal="left" vertical="top"/>
      <protection/>
    </xf>
    <xf numFmtId="0" fontId="1" fillId="25" borderId="15" xfId="0" applyFont="1" applyFill="1" applyBorder="1" applyAlignment="1" applyProtection="1">
      <alignment/>
      <protection/>
    </xf>
    <xf numFmtId="4" fontId="1" fillId="25" borderId="15" xfId="0" applyNumberFormat="1" applyFont="1" applyFill="1" applyBorder="1" applyAlignment="1" applyProtection="1">
      <alignment horizontal="right"/>
      <protection/>
    </xf>
    <xf numFmtId="0" fontId="1" fillId="25" borderId="15" xfId="0" applyFont="1" applyFill="1" applyBorder="1" applyAlignment="1" applyProtection="1">
      <alignment horizontal="center"/>
      <protection/>
    </xf>
    <xf numFmtId="0" fontId="1" fillId="25" borderId="15" xfId="0" applyFont="1" applyFill="1" applyBorder="1" applyAlignment="1" applyProtection="1">
      <alignment horizontal="right"/>
      <protection/>
    </xf>
    <xf numFmtId="191" fontId="1" fillId="25" borderId="16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91" fontId="1" fillId="0" borderId="0" xfId="0" applyNumberFormat="1" applyFont="1" applyAlignment="1" applyProtection="1">
      <alignment/>
      <protection/>
    </xf>
    <xf numFmtId="4" fontId="4" fillId="0" borderId="0" xfId="0" applyNumberFormat="1" applyFont="1" applyBorder="1" applyAlignment="1" applyProtection="1">
      <alignment horizontal="center"/>
      <protection/>
    </xf>
    <xf numFmtId="0" fontId="1" fillId="3" borderId="14" xfId="0" applyFont="1" applyFill="1" applyBorder="1" applyAlignment="1" applyProtection="1">
      <alignment horizontal="left" vertical="top"/>
      <protection/>
    </xf>
    <xf numFmtId="0" fontId="1" fillId="3" borderId="15" xfId="0" applyFont="1" applyFill="1" applyBorder="1" applyAlignment="1" applyProtection="1">
      <alignment/>
      <protection/>
    </xf>
    <xf numFmtId="4" fontId="1" fillId="3" borderId="15" xfId="0" applyNumberFormat="1" applyFont="1" applyFill="1" applyBorder="1" applyAlignment="1" applyProtection="1">
      <alignment horizontal="right"/>
      <protection/>
    </xf>
    <xf numFmtId="4" fontId="1" fillId="3" borderId="15" xfId="0" applyNumberFormat="1" applyFont="1" applyFill="1" applyBorder="1" applyAlignment="1" applyProtection="1">
      <alignment horizontal="center"/>
      <protection/>
    </xf>
    <xf numFmtId="4" fontId="1" fillId="3" borderId="16" xfId="0" applyNumberFormat="1" applyFont="1" applyFill="1" applyBorder="1" applyAlignment="1" applyProtection="1">
      <alignment horizontal="right"/>
      <protection/>
    </xf>
    <xf numFmtId="4" fontId="0" fillId="0" borderId="12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justify"/>
      <protection/>
    </xf>
    <xf numFmtId="4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left" vertical="top"/>
      <protection/>
    </xf>
    <xf numFmtId="4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 vertical="top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justify" vertical="top"/>
      <protection/>
    </xf>
    <xf numFmtId="0" fontId="13" fillId="0" borderId="0" xfId="0" applyFont="1" applyAlignment="1" applyProtection="1">
      <alignment/>
      <protection/>
    </xf>
    <xf numFmtId="0" fontId="0" fillId="0" borderId="13" xfId="0" applyFont="1" applyFill="1" applyBorder="1" applyAlignment="1" applyProtection="1">
      <alignment horizontal="left" vertical="top"/>
      <protection/>
    </xf>
    <xf numFmtId="0" fontId="0" fillId="0" borderId="13" xfId="0" applyFont="1" applyBorder="1" applyAlignment="1" applyProtection="1">
      <alignment horizontal="justify" vertical="top"/>
      <protection/>
    </xf>
    <xf numFmtId="4" fontId="0" fillId="0" borderId="13" xfId="0" applyNumberFormat="1" applyFont="1" applyBorder="1" applyAlignment="1" applyProtection="1">
      <alignment horizontal="right"/>
      <protection/>
    </xf>
    <xf numFmtId="4" fontId="0" fillId="0" borderId="13" xfId="0" applyNumberFormat="1" applyFont="1" applyBorder="1" applyAlignment="1" applyProtection="1">
      <alignment horizontal="center"/>
      <protection/>
    </xf>
    <xf numFmtId="191" fontId="0" fillId="0" borderId="10" xfId="0" applyNumberForma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justify" vertical="top"/>
      <protection/>
    </xf>
    <xf numFmtId="4" fontId="0" fillId="0" borderId="0" xfId="0" applyNumberFormat="1" applyFont="1" applyBorder="1" applyAlignment="1" applyProtection="1">
      <alignment horizontal="center"/>
      <protection/>
    </xf>
    <xf numFmtId="0" fontId="1" fillId="3" borderId="15" xfId="0" applyFont="1" applyFill="1" applyBorder="1" applyAlignment="1" applyProtection="1">
      <alignment vertical="top" wrapText="1"/>
      <protection/>
    </xf>
    <xf numFmtId="4" fontId="1" fillId="3" borderId="15" xfId="0" applyNumberFormat="1" applyFont="1" applyFill="1" applyBorder="1" applyAlignment="1" applyProtection="1">
      <alignment/>
      <protection/>
    </xf>
    <xf numFmtId="0" fontId="1" fillId="3" borderId="15" xfId="0" applyFont="1" applyFill="1" applyBorder="1" applyAlignment="1" applyProtection="1">
      <alignment horizontal="right" vertical="top" wrapText="1"/>
      <protection/>
    </xf>
    <xf numFmtId="191" fontId="1" fillId="3" borderId="16" xfId="0" applyNumberFormat="1" applyFont="1" applyFill="1" applyBorder="1" applyAlignment="1" applyProtection="1">
      <alignment horizontal="right"/>
      <protection/>
    </xf>
    <xf numFmtId="0" fontId="0" fillId="33" borderId="14" xfId="0" applyFill="1" applyBorder="1" applyAlignment="1" applyProtection="1">
      <alignment horizontal="left" vertical="top"/>
      <protection/>
    </xf>
    <xf numFmtId="0" fontId="0" fillId="33" borderId="15" xfId="0" applyFill="1" applyBorder="1" applyAlignment="1" applyProtection="1">
      <alignment/>
      <protection/>
    </xf>
    <xf numFmtId="4" fontId="0" fillId="33" borderId="15" xfId="0" applyNumberFormat="1" applyFill="1" applyBorder="1" applyAlignment="1" applyProtection="1">
      <alignment horizontal="right"/>
      <protection/>
    </xf>
    <xf numFmtId="4" fontId="0" fillId="33" borderId="15" xfId="0" applyNumberFormat="1" applyFill="1" applyBorder="1" applyAlignment="1" applyProtection="1">
      <alignment horizontal="center"/>
      <protection/>
    </xf>
    <xf numFmtId="4" fontId="0" fillId="33" borderId="16" xfId="0" applyNumberForma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justify"/>
      <protection/>
    </xf>
    <xf numFmtId="0" fontId="0" fillId="0" borderId="12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justify" wrapText="1"/>
      <protection/>
    </xf>
    <xf numFmtId="4" fontId="0" fillId="0" borderId="12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justify" wrapText="1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1" fillId="33" borderId="14" xfId="0" applyFont="1" applyFill="1" applyBorder="1" applyAlignment="1" applyProtection="1">
      <alignment horizontal="left" vertical="top"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" fillId="33" borderId="15" xfId="0" applyFont="1" applyFill="1" applyBorder="1" applyAlignment="1" applyProtection="1">
      <alignment horizontal="center"/>
      <protection/>
    </xf>
    <xf numFmtId="191" fontId="1" fillId="33" borderId="16" xfId="0" applyNumberFormat="1" applyFont="1" applyFill="1" applyBorder="1" applyAlignment="1" applyProtection="1">
      <alignment horizontal="right"/>
      <protection/>
    </xf>
    <xf numFmtId="0" fontId="1" fillId="9" borderId="14" xfId="0" applyFont="1" applyFill="1" applyBorder="1" applyAlignment="1" applyProtection="1">
      <alignment horizontal="left" vertical="top"/>
      <protection/>
    </xf>
    <xf numFmtId="0" fontId="1" fillId="9" borderId="15" xfId="0" applyFont="1" applyFill="1" applyBorder="1" applyAlignment="1" applyProtection="1">
      <alignment/>
      <protection/>
    </xf>
    <xf numFmtId="4" fontId="1" fillId="9" borderId="15" xfId="0" applyNumberFormat="1" applyFont="1" applyFill="1" applyBorder="1" applyAlignment="1" applyProtection="1">
      <alignment horizontal="right"/>
      <protection/>
    </xf>
    <xf numFmtId="4" fontId="1" fillId="9" borderId="15" xfId="0" applyNumberFormat="1" applyFont="1" applyFill="1" applyBorder="1" applyAlignment="1" applyProtection="1">
      <alignment horizontal="center"/>
      <protection/>
    </xf>
    <xf numFmtId="4" fontId="1" fillId="9" borderId="16" xfId="0" applyNumberFormat="1" applyFont="1" applyFill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4" fontId="52" fillId="0" borderId="0" xfId="40" applyNumberFormat="1" applyFont="1" applyFill="1" applyAlignment="1" applyProtection="1">
      <alignment wrapText="1"/>
      <protection/>
    </xf>
    <xf numFmtId="4" fontId="0" fillId="0" borderId="0" xfId="0" applyNumberFormat="1" applyFill="1" applyBorder="1" applyAlignment="1" applyProtection="1">
      <alignment horizontal="center"/>
      <protection/>
    </xf>
    <xf numFmtId="191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horizontal="justify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justify"/>
      <protection/>
    </xf>
    <xf numFmtId="4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Border="1" applyAlignment="1" applyProtection="1">
      <alignment horizontal="center"/>
      <protection/>
    </xf>
    <xf numFmtId="0" fontId="1" fillId="9" borderId="15" xfId="0" applyFont="1" applyFill="1" applyBorder="1" applyAlignment="1" applyProtection="1">
      <alignment horizontal="right"/>
      <protection/>
    </xf>
    <xf numFmtId="0" fontId="1" fillId="9" borderId="15" xfId="0" applyFont="1" applyFill="1" applyBorder="1" applyAlignment="1" applyProtection="1">
      <alignment/>
      <protection/>
    </xf>
    <xf numFmtId="191" fontId="1" fillId="9" borderId="16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left"/>
      <protection/>
    </xf>
    <xf numFmtId="0" fontId="0" fillId="34" borderId="15" xfId="0" applyFill="1" applyBorder="1" applyAlignment="1" applyProtection="1">
      <alignment vertical="top"/>
      <protection/>
    </xf>
    <xf numFmtId="0" fontId="0" fillId="34" borderId="15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4" fontId="0" fillId="0" borderId="12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justify" vertical="top"/>
      <protection/>
    </xf>
    <xf numFmtId="2" fontId="0" fillId="0" borderId="0" xfId="0" applyNumberFormat="1" applyFill="1" applyAlignment="1" applyProtection="1">
      <alignment horizontal="right"/>
      <protection/>
    </xf>
    <xf numFmtId="0" fontId="0" fillId="0" borderId="0" xfId="0" applyFill="1" applyBorder="1" applyAlignment="1" applyProtection="1">
      <alignment horizontal="justify"/>
      <protection/>
    </xf>
    <xf numFmtId="0" fontId="1" fillId="34" borderId="14" xfId="0" applyFont="1" applyFill="1" applyBorder="1" applyAlignment="1" applyProtection="1">
      <alignment horizontal="left"/>
      <protection/>
    </xf>
    <xf numFmtId="0" fontId="1" fillId="34" borderId="15" xfId="0" applyFont="1" applyFill="1" applyBorder="1" applyAlignment="1" applyProtection="1">
      <alignment vertical="top"/>
      <protection/>
    </xf>
    <xf numFmtId="0" fontId="1" fillId="34" borderId="15" xfId="0" applyFont="1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 horizontal="center"/>
      <protection/>
    </xf>
    <xf numFmtId="4" fontId="1" fillId="34" borderId="15" xfId="0" applyNumberFormat="1" applyFont="1" applyFill="1" applyBorder="1" applyAlignment="1" applyProtection="1">
      <alignment horizontal="right"/>
      <protection/>
    </xf>
    <xf numFmtId="191" fontId="1" fillId="34" borderId="16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4" fontId="0" fillId="25" borderId="15" xfId="0" applyNumberFormat="1" applyFill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/>
      <protection locked="0"/>
    </xf>
    <xf numFmtId="191" fontId="0" fillId="0" borderId="0" xfId="0" applyNumberFormat="1" applyBorder="1" applyAlignment="1" applyProtection="1">
      <alignment/>
      <protection locked="0"/>
    </xf>
    <xf numFmtId="191" fontId="0" fillId="0" borderId="12" xfId="0" applyNumberFormat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4" fontId="1" fillId="3" borderId="15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191" fontId="0" fillId="0" borderId="13" xfId="0" applyNumberFormat="1" applyBorder="1" applyAlignment="1" applyProtection="1">
      <alignment/>
      <protection locked="0"/>
    </xf>
    <xf numFmtId="4" fontId="0" fillId="33" borderId="15" xfId="0" applyNumberForma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right"/>
      <protection locked="0"/>
    </xf>
    <xf numFmtId="201" fontId="0" fillId="0" borderId="12" xfId="0" applyNumberFormat="1" applyFill="1" applyBorder="1" applyAlignment="1" applyProtection="1">
      <alignment horizontal="right"/>
      <protection locked="0"/>
    </xf>
    <xf numFmtId="201" fontId="0" fillId="0" borderId="0" xfId="0" applyNumberFormat="1" applyFill="1" applyBorder="1" applyAlignment="1" applyProtection="1">
      <alignment horizontal="right"/>
      <protection locked="0"/>
    </xf>
    <xf numFmtId="4" fontId="1" fillId="9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/>
      <protection locked="0"/>
    </xf>
    <xf numFmtId="191" fontId="0" fillId="0" borderId="0" xfId="0" applyNumberFormat="1" applyFont="1" applyBorder="1" applyAlignment="1" applyProtection="1">
      <alignment/>
      <protection locked="0"/>
    </xf>
    <xf numFmtId="191" fontId="0" fillId="0" borderId="0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191" fontId="0" fillId="0" borderId="10" xfId="0" applyNumberFormat="1" applyFont="1" applyBorder="1" applyAlignment="1" applyProtection="1">
      <alignment/>
      <protection locked="0"/>
    </xf>
    <xf numFmtId="4" fontId="0" fillId="34" borderId="15" xfId="0" applyNumberFormat="1" applyFill="1" applyBorder="1" applyAlignment="1" applyProtection="1">
      <alignment/>
      <protection locked="0"/>
    </xf>
    <xf numFmtId="4" fontId="0" fillId="0" borderId="12" xfId="0" applyNumberFormat="1" applyFill="1" applyBorder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0" fillId="0" borderId="0" xfId="0" applyNumberFormat="1" applyAlignment="1">
      <alignment/>
    </xf>
    <xf numFmtId="0" fontId="8" fillId="0" borderId="0" xfId="0" applyFont="1" applyAlignment="1">
      <alignment horizontal="center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_KALAMAR-PSO GREGORČIČEVA MS-16.11.04" xfId="40"/>
    <cellStyle name="Navadno_SLOV_C" xfId="41"/>
    <cellStyle name="Nevtralno" xfId="42"/>
    <cellStyle name="Normal 2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0"/>
  <sheetViews>
    <sheetView showZeros="0" workbookViewId="0" topLeftCell="A1">
      <selection activeCell="I28" sqref="I28"/>
    </sheetView>
  </sheetViews>
  <sheetFormatPr defaultColWidth="9.00390625" defaultRowHeight="12.75"/>
  <cols>
    <col min="1" max="1" width="4.00390625" style="0" customWidth="1"/>
    <col min="2" max="2" width="7.25390625" style="0" customWidth="1"/>
    <col min="6" max="6" width="9.375" style="0" customWidth="1"/>
    <col min="7" max="7" width="20.625" style="0" bestFit="1" customWidth="1"/>
    <col min="8" max="8" width="3.25390625" style="0" customWidth="1"/>
  </cols>
  <sheetData>
    <row r="2" spans="3:8" ht="20.25">
      <c r="C2" s="356" t="s">
        <v>211</v>
      </c>
      <c r="D2" s="357"/>
      <c r="E2" s="357"/>
      <c r="F2" s="357"/>
      <c r="G2" s="357"/>
      <c r="H2" s="172"/>
    </row>
    <row r="3" spans="3:8" ht="18">
      <c r="C3" s="120"/>
      <c r="D3" s="5"/>
      <c r="E3" s="5"/>
      <c r="F3" s="5"/>
      <c r="G3" s="5"/>
      <c r="H3" s="5"/>
    </row>
    <row r="4" spans="2:8" ht="18">
      <c r="B4" s="358" t="s">
        <v>109</v>
      </c>
      <c r="C4" s="359"/>
      <c r="D4" s="359"/>
      <c r="E4" s="359"/>
      <c r="F4" s="359"/>
      <c r="G4" s="359"/>
      <c r="H4" s="5"/>
    </row>
    <row r="5" spans="2:8" ht="18">
      <c r="B5" s="358" t="s">
        <v>110</v>
      </c>
      <c r="C5" s="359"/>
      <c r="D5" s="359"/>
      <c r="E5" s="359"/>
      <c r="F5" s="359"/>
      <c r="G5" s="359"/>
      <c r="H5" s="5"/>
    </row>
    <row r="6" spans="2:8" ht="18">
      <c r="B6" s="358" t="s">
        <v>111</v>
      </c>
      <c r="C6" s="359"/>
      <c r="D6" s="359"/>
      <c r="E6" s="359"/>
      <c r="F6" s="359"/>
      <c r="G6" s="359"/>
      <c r="H6" s="5"/>
    </row>
    <row r="7" spans="2:8" ht="18">
      <c r="B7" s="170"/>
      <c r="C7" s="5"/>
      <c r="D7" s="5"/>
      <c r="E7" s="5"/>
      <c r="F7" s="5"/>
      <c r="G7" s="5"/>
      <c r="H7" s="5"/>
    </row>
    <row r="8" spans="2:8" ht="18">
      <c r="B8" s="170"/>
      <c r="C8" s="5"/>
      <c r="D8" s="5"/>
      <c r="E8" s="5"/>
      <c r="F8" s="5"/>
      <c r="G8" s="5"/>
      <c r="H8" s="5"/>
    </row>
    <row r="9" spans="2:8" ht="18">
      <c r="B9" s="170"/>
      <c r="C9" s="5"/>
      <c r="D9" s="5"/>
      <c r="E9" s="5"/>
      <c r="F9" s="5"/>
      <c r="G9" s="5"/>
      <c r="H9" s="5"/>
    </row>
    <row r="10" spans="3:8" ht="18">
      <c r="C10" s="120"/>
      <c r="D10" s="5"/>
      <c r="E10" s="5"/>
      <c r="F10" s="5"/>
      <c r="G10" s="5"/>
      <c r="H10" s="5"/>
    </row>
    <row r="11" spans="2:8" ht="15">
      <c r="B11" s="360" t="s">
        <v>209</v>
      </c>
      <c r="C11" s="360"/>
      <c r="D11" s="360"/>
      <c r="E11" s="360"/>
      <c r="F11" s="360"/>
      <c r="G11" s="360"/>
      <c r="H11" s="174"/>
    </row>
    <row r="12" spans="7:8" ht="12.75">
      <c r="G12" s="11"/>
      <c r="H12" s="11"/>
    </row>
    <row r="13" spans="2:8" ht="15">
      <c r="B13" s="38" t="s">
        <v>0</v>
      </c>
      <c r="C13" s="43" t="s">
        <v>1</v>
      </c>
      <c r="D13" s="40"/>
      <c r="E13" s="41"/>
      <c r="F13" s="42"/>
      <c r="G13" s="130">
        <f>' preddela cesta'!G47</f>
        <v>0</v>
      </c>
      <c r="H13" s="130"/>
    </row>
    <row r="14" spans="2:8" ht="15">
      <c r="B14" s="38"/>
      <c r="C14" s="43"/>
      <c r="D14" s="40"/>
      <c r="E14" s="41"/>
      <c r="F14" s="42"/>
      <c r="G14" s="130"/>
      <c r="H14" s="130"/>
    </row>
    <row r="15" spans="2:8" ht="15">
      <c r="B15" s="43" t="s">
        <v>2</v>
      </c>
      <c r="C15" s="39" t="s">
        <v>3</v>
      </c>
      <c r="D15" s="43"/>
      <c r="E15" s="43"/>
      <c r="F15" s="42"/>
      <c r="G15" s="130">
        <f>' zemeljska dela cesta'!G34</f>
        <v>0</v>
      </c>
      <c r="H15" s="130"/>
    </row>
    <row r="16" spans="2:8" ht="15">
      <c r="B16" s="43"/>
      <c r="C16" s="39"/>
      <c r="D16" s="43"/>
      <c r="E16" s="43"/>
      <c r="F16" s="42"/>
      <c r="G16" s="131"/>
      <c r="H16" s="131"/>
    </row>
    <row r="17" spans="2:8" ht="15">
      <c r="B17" s="43" t="s">
        <v>4</v>
      </c>
      <c r="C17" s="39" t="s">
        <v>5</v>
      </c>
      <c r="D17" s="43"/>
      <c r="E17" s="43"/>
      <c r="F17" s="42"/>
      <c r="G17" s="130">
        <f>'voziscne konstrukcije cesta'!G34</f>
        <v>0</v>
      </c>
      <c r="H17" s="130"/>
    </row>
    <row r="18" spans="2:8" ht="15">
      <c r="B18" s="43"/>
      <c r="C18" s="39"/>
      <c r="D18" s="43"/>
      <c r="E18" s="43"/>
      <c r="F18" s="42"/>
      <c r="G18" s="131"/>
      <c r="H18" s="131"/>
    </row>
    <row r="19" spans="2:8" ht="15">
      <c r="B19" s="43" t="s">
        <v>6</v>
      </c>
      <c r="C19" s="39" t="s">
        <v>7</v>
      </c>
      <c r="D19" s="43"/>
      <c r="E19" s="43"/>
      <c r="F19" s="42"/>
      <c r="G19" s="130">
        <f>'odvodnjavanje cesta'!G59</f>
        <v>0</v>
      </c>
      <c r="H19" s="130"/>
    </row>
    <row r="20" spans="2:8" ht="15">
      <c r="B20" s="43"/>
      <c r="C20" s="39"/>
      <c r="D20" s="43"/>
      <c r="E20" s="43"/>
      <c r="F20" s="42"/>
      <c r="G20" s="131"/>
      <c r="H20" s="131"/>
    </row>
    <row r="21" spans="2:8" ht="15">
      <c r="B21" s="43" t="s">
        <v>66</v>
      </c>
      <c r="C21" s="39" t="s">
        <v>67</v>
      </c>
      <c r="D21" s="43"/>
      <c r="E21" s="43"/>
      <c r="F21" s="42"/>
      <c r="G21" s="130">
        <f>'prometna oprema cesta'!G49</f>
        <v>0</v>
      </c>
      <c r="H21" s="130"/>
    </row>
    <row r="22" spans="2:8" ht="15">
      <c r="B22" s="43"/>
      <c r="C22" s="39"/>
      <c r="D22" s="43"/>
      <c r="E22" s="43"/>
      <c r="F22" s="42"/>
      <c r="G22" s="131"/>
      <c r="H22" s="131"/>
    </row>
    <row r="23" spans="2:8" ht="15">
      <c r="B23" s="115" t="s">
        <v>8</v>
      </c>
      <c r="C23" s="116" t="s">
        <v>9</v>
      </c>
      <c r="D23" s="115"/>
      <c r="E23" s="115"/>
      <c r="F23" s="42"/>
      <c r="G23" s="130">
        <f>'tuje storitve cesta'!G14</f>
        <v>0</v>
      </c>
      <c r="H23" s="130"/>
    </row>
    <row r="24" spans="2:8" ht="15">
      <c r="B24" s="115"/>
      <c r="C24" s="116"/>
      <c r="D24" s="115"/>
      <c r="E24" s="115"/>
      <c r="F24" s="42"/>
      <c r="G24" s="132">
        <f>SUM(G13:G23)</f>
        <v>0</v>
      </c>
      <c r="H24" s="132"/>
    </row>
    <row r="25" spans="2:8" ht="30.75" customHeight="1" thickBot="1">
      <c r="B25" s="151" t="s">
        <v>75</v>
      </c>
      <c r="C25" s="361" t="s">
        <v>107</v>
      </c>
      <c r="D25" s="362"/>
      <c r="E25" s="362"/>
      <c r="F25" s="362"/>
      <c r="G25" s="152">
        <f>G24*0.1</f>
        <v>0</v>
      </c>
      <c r="H25" s="132"/>
    </row>
    <row r="26" spans="2:8" ht="15">
      <c r="B26" s="115"/>
      <c r="C26" s="26"/>
      <c r="D26" s="26"/>
      <c r="E26" s="26"/>
      <c r="F26" s="26"/>
      <c r="G26" s="132"/>
      <c r="H26" s="132"/>
    </row>
    <row r="27" spans="3:8" ht="15" customHeight="1">
      <c r="C27" s="56" t="s">
        <v>10</v>
      </c>
      <c r="D27" s="44"/>
      <c r="E27" s="44"/>
      <c r="F27" s="44"/>
      <c r="G27" s="119">
        <f>G24+G25</f>
        <v>0</v>
      </c>
      <c r="H27" s="119"/>
    </row>
    <row r="28" spans="7:8" ht="12.75">
      <c r="G28" s="133"/>
      <c r="H28" s="133"/>
    </row>
    <row r="29" spans="3:8" ht="15" customHeight="1" thickBot="1">
      <c r="C29" s="121" t="s">
        <v>80</v>
      </c>
      <c r="D29" s="122"/>
      <c r="E29" s="122"/>
      <c r="F29" s="122"/>
      <c r="G29" s="123">
        <f>G27*0.22</f>
        <v>0</v>
      </c>
      <c r="H29" s="123"/>
    </row>
    <row r="30" spans="7:8" ht="12.75">
      <c r="G30" s="134"/>
      <c r="H30" s="134"/>
    </row>
    <row r="31" spans="3:8" ht="15" customHeight="1">
      <c r="C31" s="56" t="s">
        <v>210</v>
      </c>
      <c r="D31" s="44"/>
      <c r="E31" s="44"/>
      <c r="F31" s="44"/>
      <c r="G31" s="119">
        <f>G27+G29</f>
        <v>0</v>
      </c>
      <c r="H31" s="119"/>
    </row>
    <row r="35" spans="2:8" ht="12.75">
      <c r="B35" s="354" t="s">
        <v>76</v>
      </c>
      <c r="C35" s="354"/>
      <c r="D35" s="354"/>
      <c r="E35" s="354"/>
      <c r="F35" s="354"/>
      <c r="G35" s="354"/>
      <c r="H35" s="173"/>
    </row>
    <row r="36" spans="2:8" ht="12.75">
      <c r="B36" s="355" t="s">
        <v>77</v>
      </c>
      <c r="C36" s="355"/>
      <c r="D36" s="355"/>
      <c r="E36" s="355"/>
      <c r="F36" s="355"/>
      <c r="G36" s="355"/>
      <c r="H36" s="171"/>
    </row>
    <row r="37" spans="2:8" ht="12.75">
      <c r="B37" s="355" t="s">
        <v>78</v>
      </c>
      <c r="C37" s="355"/>
      <c r="D37" s="355"/>
      <c r="E37" s="355"/>
      <c r="F37" s="355"/>
      <c r="G37" s="355"/>
      <c r="H37" s="171"/>
    </row>
    <row r="38" spans="2:8" ht="12.75">
      <c r="B38" s="355"/>
      <c r="C38" s="355"/>
      <c r="D38" s="355"/>
      <c r="E38" s="355"/>
      <c r="F38" s="355"/>
      <c r="G38" s="355"/>
      <c r="H38" s="171"/>
    </row>
    <row r="40" spans="2:8" ht="12.75">
      <c r="B40" s="171" t="s">
        <v>108</v>
      </c>
      <c r="C40" s="171"/>
      <c r="D40" s="171"/>
      <c r="E40" s="171"/>
      <c r="F40" s="171"/>
      <c r="G40" s="171"/>
      <c r="H40" s="171"/>
    </row>
  </sheetData>
  <sheetProtection/>
  <mergeCells count="10">
    <mergeCell ref="B35:G35"/>
    <mergeCell ref="B36:G36"/>
    <mergeCell ref="B37:G37"/>
    <mergeCell ref="B38:G38"/>
    <mergeCell ref="C2:G2"/>
    <mergeCell ref="B4:G4"/>
    <mergeCell ref="B5:G5"/>
    <mergeCell ref="B6:G6"/>
    <mergeCell ref="B11:G11"/>
    <mergeCell ref="C25:F25"/>
  </mergeCells>
  <printOptions/>
  <pageMargins left="1.0236220472440944" right="0.7480314960629921" top="0.7874015748031497" bottom="0.3937007874015748" header="0.3937007874015748" footer="0.1968503937007874"/>
  <pageSetup firstPageNumber="1" useFirstPageNumber="1" horizontalDpi="600" verticalDpi="600" orientation="portrait" paperSize="9" r:id="rId1"/>
  <headerFooter alignWithMargins="0">
    <oddFooter>&amp;RStran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O47"/>
  <sheetViews>
    <sheetView zoomScaleSheetLayoutView="89" workbookViewId="0" topLeftCell="A31">
      <selection activeCell="E61" sqref="E61"/>
    </sheetView>
  </sheetViews>
  <sheetFormatPr defaultColWidth="9.00390625" defaultRowHeight="12.75"/>
  <cols>
    <col min="1" max="1" width="3.25390625" style="24" customWidth="1"/>
    <col min="2" max="2" width="6.25390625" style="24" customWidth="1"/>
    <col min="3" max="3" width="32.75390625" style="0" customWidth="1"/>
    <col min="4" max="4" width="9.625" style="11" customWidth="1"/>
    <col min="5" max="5" width="7.25390625" style="5" customWidth="1"/>
    <col min="6" max="6" width="15.125" style="3" customWidth="1"/>
    <col min="7" max="7" width="17.75390625" style="3" customWidth="1"/>
  </cols>
  <sheetData>
    <row r="1" spans="1:7" ht="12.75">
      <c r="A1" s="71" t="s">
        <v>11</v>
      </c>
      <c r="B1" s="71"/>
      <c r="C1" s="71" t="s">
        <v>12</v>
      </c>
      <c r="D1" s="2" t="s">
        <v>13</v>
      </c>
      <c r="E1" s="1" t="s">
        <v>14</v>
      </c>
      <c r="F1" s="110" t="s">
        <v>206</v>
      </c>
      <c r="G1" s="2" t="s">
        <v>16</v>
      </c>
    </row>
    <row r="2" spans="1:7" ht="13.5" thickBot="1">
      <c r="A2" s="72" t="s">
        <v>17</v>
      </c>
      <c r="B2" s="72"/>
      <c r="C2" s="72" t="s">
        <v>18</v>
      </c>
      <c r="D2" s="10" t="s">
        <v>17</v>
      </c>
      <c r="E2" s="9"/>
      <c r="F2" s="111" t="s">
        <v>19</v>
      </c>
      <c r="G2" s="10"/>
    </row>
    <row r="3" spans="1:7" ht="13.5" thickTop="1">
      <c r="A3" s="60" t="s">
        <v>0</v>
      </c>
      <c r="B3" s="60"/>
      <c r="C3" s="20" t="s">
        <v>1</v>
      </c>
      <c r="D3" s="23"/>
      <c r="E3" s="49"/>
      <c r="F3" s="50"/>
      <c r="G3" s="50"/>
    </row>
    <row r="4" spans="1:7" ht="12.75">
      <c r="A4" s="60"/>
      <c r="B4" s="60"/>
      <c r="C4" s="20"/>
      <c r="D4" s="23"/>
      <c r="E4" s="49"/>
      <c r="F4" s="50"/>
      <c r="G4" s="50"/>
    </row>
    <row r="5" spans="1:7" ht="12.75">
      <c r="A5" s="74" t="s">
        <v>20</v>
      </c>
      <c r="B5" s="74"/>
      <c r="C5" s="14" t="s">
        <v>21</v>
      </c>
      <c r="D5" s="15"/>
      <c r="E5" s="16"/>
      <c r="F5" s="17"/>
      <c r="G5" s="17"/>
    </row>
    <row r="6" spans="1:7" ht="38.25">
      <c r="A6" s="60">
        <v>11</v>
      </c>
      <c r="B6" s="60">
        <v>121</v>
      </c>
      <c r="C6" s="32" t="s">
        <v>186</v>
      </c>
      <c r="D6" s="113"/>
      <c r="E6" s="49" t="s">
        <v>22</v>
      </c>
      <c r="F6" s="112">
        <v>865</v>
      </c>
      <c r="G6" s="112">
        <f>D6*F6</f>
        <v>0</v>
      </c>
    </row>
    <row r="7" spans="1:7" ht="12.75">
      <c r="A7" s="60"/>
      <c r="B7" s="60"/>
      <c r="C7" s="32"/>
      <c r="D7" s="113"/>
      <c r="E7" s="49"/>
      <c r="F7" s="112"/>
      <c r="G7" s="112"/>
    </row>
    <row r="8" spans="1:7" ht="25.5">
      <c r="A8" s="60">
        <v>11</v>
      </c>
      <c r="B8" s="60">
        <v>221</v>
      </c>
      <c r="C8" s="32" t="s">
        <v>23</v>
      </c>
      <c r="D8" s="23"/>
      <c r="E8" s="49" t="s">
        <v>24</v>
      </c>
      <c r="F8" s="112">
        <v>12.2</v>
      </c>
      <c r="G8" s="112">
        <f>D8*F8</f>
        <v>0</v>
      </c>
    </row>
    <row r="9" spans="1:7" ht="12.75">
      <c r="A9" s="60"/>
      <c r="B9" s="60"/>
      <c r="C9" s="32"/>
      <c r="D9" s="23"/>
      <c r="E9" s="49"/>
      <c r="F9" s="112"/>
      <c r="G9" s="112"/>
    </row>
    <row r="10" spans="1:7" ht="38.25">
      <c r="A10" s="60">
        <v>11</v>
      </c>
      <c r="B10" s="60">
        <v>323</v>
      </c>
      <c r="C10" s="32" t="s">
        <v>187</v>
      </c>
      <c r="D10" s="23"/>
      <c r="E10" s="49" t="s">
        <v>24</v>
      </c>
      <c r="F10" s="112">
        <v>4.8</v>
      </c>
      <c r="G10" s="112">
        <f>D10*F10</f>
        <v>0</v>
      </c>
    </row>
    <row r="11" spans="1:7" ht="12.75">
      <c r="A11" s="60"/>
      <c r="B11" s="60"/>
      <c r="C11" s="32"/>
      <c r="D11" s="23"/>
      <c r="E11" s="49"/>
      <c r="F11" s="50"/>
      <c r="G11" s="112"/>
    </row>
    <row r="12" spans="1:7" ht="12.75">
      <c r="A12" s="76" t="s">
        <v>25</v>
      </c>
      <c r="B12" s="76"/>
      <c r="C12" s="64" t="s">
        <v>26</v>
      </c>
      <c r="D12" s="15"/>
      <c r="E12" s="16"/>
      <c r="F12" s="17"/>
      <c r="G12" s="163"/>
    </row>
    <row r="13" spans="1:7" ht="38.25">
      <c r="A13" s="60">
        <v>12</v>
      </c>
      <c r="B13" s="60">
        <v>131</v>
      </c>
      <c r="C13" s="32" t="s">
        <v>81</v>
      </c>
      <c r="D13" s="23"/>
      <c r="E13" s="49" t="s">
        <v>51</v>
      </c>
      <c r="F13" s="112">
        <v>1.21</v>
      </c>
      <c r="G13" s="112">
        <f>D13*F13</f>
        <v>0</v>
      </c>
    </row>
    <row r="14" spans="1:7" ht="14.25">
      <c r="A14" s="60"/>
      <c r="B14" s="60"/>
      <c r="C14" s="107" t="s">
        <v>52</v>
      </c>
      <c r="D14" s="23"/>
      <c r="E14" s="49" t="s">
        <v>52</v>
      </c>
      <c r="F14" s="50"/>
      <c r="G14" s="112"/>
    </row>
    <row r="15" spans="1:7" ht="38.25">
      <c r="A15" s="60">
        <v>12</v>
      </c>
      <c r="B15" s="60">
        <v>151</v>
      </c>
      <c r="C15" s="124" t="s">
        <v>73</v>
      </c>
      <c r="D15" s="23"/>
      <c r="E15" s="49" t="s">
        <v>24</v>
      </c>
      <c r="F15" s="112">
        <v>16</v>
      </c>
      <c r="G15" s="112">
        <f>D15*F15</f>
        <v>0</v>
      </c>
    </row>
    <row r="16" spans="1:7" ht="14.25">
      <c r="A16" s="60"/>
      <c r="B16" s="60"/>
      <c r="C16" s="107"/>
      <c r="D16" s="23"/>
      <c r="E16" s="49"/>
      <c r="F16" s="50"/>
      <c r="G16" s="112"/>
    </row>
    <row r="17" spans="1:7" ht="38.25">
      <c r="A17" s="60">
        <v>12</v>
      </c>
      <c r="B17" s="60">
        <v>163</v>
      </c>
      <c r="C17" s="32" t="s">
        <v>55</v>
      </c>
      <c r="D17" s="23"/>
      <c r="E17" s="49" t="s">
        <v>24</v>
      </c>
      <c r="F17" s="112">
        <v>24</v>
      </c>
      <c r="G17" s="112">
        <f>D17*F17</f>
        <v>0</v>
      </c>
    </row>
    <row r="18" spans="1:7" ht="12.75">
      <c r="A18" s="60"/>
      <c r="B18" s="60"/>
      <c r="C18" s="32"/>
      <c r="D18" s="23"/>
      <c r="E18" s="49"/>
      <c r="F18" s="112"/>
      <c r="G18" s="112"/>
    </row>
    <row r="19" spans="1:7" ht="38.25">
      <c r="A19" s="60">
        <v>12</v>
      </c>
      <c r="B19" s="60">
        <v>211</v>
      </c>
      <c r="C19" s="32" t="s">
        <v>82</v>
      </c>
      <c r="D19" s="23"/>
      <c r="E19" s="49" t="s">
        <v>83</v>
      </c>
      <c r="F19" s="150">
        <v>16</v>
      </c>
      <c r="G19" s="112">
        <f>D19*F19</f>
        <v>0</v>
      </c>
    </row>
    <row r="20" spans="1:7" ht="14.25">
      <c r="A20" s="60"/>
      <c r="B20" s="60"/>
      <c r="C20" s="107"/>
      <c r="D20" s="23"/>
      <c r="E20" s="49"/>
      <c r="F20" s="150"/>
      <c r="G20" s="112"/>
    </row>
    <row r="21" spans="1:7" ht="25.5">
      <c r="A21" s="60">
        <v>12</v>
      </c>
      <c r="B21" s="60" t="s">
        <v>165</v>
      </c>
      <c r="C21" s="32" t="s">
        <v>166</v>
      </c>
      <c r="D21" s="23"/>
      <c r="E21" s="49" t="s">
        <v>83</v>
      </c>
      <c r="F21" s="112">
        <v>11</v>
      </c>
      <c r="G21" s="112">
        <f>D21*F21</f>
        <v>0</v>
      </c>
    </row>
    <row r="22" spans="1:7" ht="14.25">
      <c r="A22" s="60"/>
      <c r="B22" s="60"/>
      <c r="C22" s="107"/>
      <c r="D22" s="23"/>
      <c r="E22" s="49"/>
      <c r="F22" s="150"/>
      <c r="G22" s="112"/>
    </row>
    <row r="23" spans="1:7" ht="38.25">
      <c r="A23" s="60">
        <v>12</v>
      </c>
      <c r="B23" s="60">
        <v>212</v>
      </c>
      <c r="C23" s="32" t="s">
        <v>84</v>
      </c>
      <c r="D23" s="23"/>
      <c r="E23" s="49" t="s">
        <v>83</v>
      </c>
      <c r="F23" s="150">
        <v>21</v>
      </c>
      <c r="G23" s="112">
        <f>D23*F23</f>
        <v>0</v>
      </c>
    </row>
    <row r="24" spans="1:7" ht="12.75">
      <c r="A24" s="60"/>
      <c r="B24" s="60"/>
      <c r="C24" s="32"/>
      <c r="D24" s="23"/>
      <c r="E24" s="49"/>
      <c r="F24" s="150"/>
      <c r="G24" s="112"/>
    </row>
    <row r="25" spans="1:7" ht="12.75">
      <c r="A25" s="60">
        <v>12</v>
      </c>
      <c r="B25" s="60">
        <v>261</v>
      </c>
      <c r="C25" s="32" t="s">
        <v>85</v>
      </c>
      <c r="D25" s="23"/>
      <c r="E25" s="49" t="s">
        <v>83</v>
      </c>
      <c r="F25" s="150">
        <v>3.5</v>
      </c>
      <c r="G25" s="112">
        <f>D25*F25</f>
        <v>0</v>
      </c>
    </row>
    <row r="26" spans="1:7" ht="12.75">
      <c r="A26" s="60"/>
      <c r="B26" s="60"/>
      <c r="C26" s="32"/>
      <c r="D26" s="23"/>
      <c r="E26" s="49"/>
      <c r="F26" s="112"/>
      <c r="G26" s="112"/>
    </row>
    <row r="27" spans="1:7" ht="38.25">
      <c r="A27" s="60">
        <v>12</v>
      </c>
      <c r="B27" s="60" t="s">
        <v>86</v>
      </c>
      <c r="C27" s="32" t="s">
        <v>168</v>
      </c>
      <c r="D27" s="23"/>
      <c r="E27" s="49" t="s">
        <v>51</v>
      </c>
      <c r="F27" s="112">
        <v>3</v>
      </c>
      <c r="G27" s="112">
        <f>D27*F27</f>
        <v>0</v>
      </c>
    </row>
    <row r="28" spans="1:7" ht="12.75">
      <c r="A28" s="60"/>
      <c r="B28" s="60"/>
      <c r="C28" s="32"/>
      <c r="D28" s="23"/>
      <c r="E28" s="49"/>
      <c r="F28" s="112"/>
      <c r="G28" s="112"/>
    </row>
    <row r="29" spans="1:7" ht="27.75" customHeight="1">
      <c r="A29" s="60">
        <v>12</v>
      </c>
      <c r="B29" s="60">
        <v>291</v>
      </c>
      <c r="C29" s="32" t="s">
        <v>170</v>
      </c>
      <c r="D29" s="23"/>
      <c r="E29" s="49" t="s">
        <v>51</v>
      </c>
      <c r="F29" s="112">
        <v>3</v>
      </c>
      <c r="G29" s="112">
        <f>D29*F29</f>
        <v>0</v>
      </c>
    </row>
    <row r="30" spans="1:7" ht="12.75">
      <c r="A30" s="60"/>
      <c r="B30" s="60"/>
      <c r="C30" s="32"/>
      <c r="D30" s="23"/>
      <c r="E30" s="49"/>
      <c r="F30" s="112"/>
      <c r="G30" s="112"/>
    </row>
    <row r="31" spans="1:7" ht="38.25">
      <c r="A31" s="60">
        <v>12</v>
      </c>
      <c r="B31" s="60" t="s">
        <v>167</v>
      </c>
      <c r="C31" s="32" t="s">
        <v>169</v>
      </c>
      <c r="D31" s="23"/>
      <c r="E31" s="49" t="s">
        <v>51</v>
      </c>
      <c r="F31" s="112">
        <v>3</v>
      </c>
      <c r="G31" s="112">
        <f>D31*F31</f>
        <v>0</v>
      </c>
    </row>
    <row r="32" spans="1:7" ht="12.75">
      <c r="A32" s="60"/>
      <c r="B32" s="60"/>
      <c r="C32" s="32"/>
      <c r="D32" s="23"/>
      <c r="E32" s="49"/>
      <c r="F32" s="112"/>
      <c r="G32" s="112"/>
    </row>
    <row r="33" spans="1:7" ht="25.5">
      <c r="A33" s="60">
        <v>12</v>
      </c>
      <c r="B33" s="60">
        <v>322</v>
      </c>
      <c r="C33" s="32" t="s">
        <v>174</v>
      </c>
      <c r="D33" s="23"/>
      <c r="E33" s="49" t="s">
        <v>51</v>
      </c>
      <c r="F33" s="112">
        <v>2.48</v>
      </c>
      <c r="G33" s="112">
        <f>D33*F33</f>
        <v>0</v>
      </c>
    </row>
    <row r="34" spans="1:7" ht="12.75">
      <c r="A34" s="60"/>
      <c r="B34" s="60"/>
      <c r="C34" s="32"/>
      <c r="D34" s="23"/>
      <c r="E34" s="49"/>
      <c r="F34" s="112"/>
      <c r="G34" s="112"/>
    </row>
    <row r="35" spans="1:7" ht="25.5">
      <c r="A35" s="60">
        <v>12</v>
      </c>
      <c r="B35" s="60">
        <v>323</v>
      </c>
      <c r="C35" s="32" t="s">
        <v>171</v>
      </c>
      <c r="D35" s="23"/>
      <c r="E35" s="49" t="s">
        <v>51</v>
      </c>
      <c r="F35" s="112">
        <v>2.81</v>
      </c>
      <c r="G35" s="112">
        <f>D35*F35</f>
        <v>0</v>
      </c>
    </row>
    <row r="36" spans="1:7" ht="12.75">
      <c r="A36" s="60"/>
      <c r="B36" s="60"/>
      <c r="C36" s="32"/>
      <c r="D36" s="23"/>
      <c r="E36" s="49"/>
      <c r="F36" s="112"/>
      <c r="G36" s="112"/>
    </row>
    <row r="37" spans="1:7" ht="25.5">
      <c r="A37" s="60">
        <v>12</v>
      </c>
      <c r="B37" s="60">
        <v>382</v>
      </c>
      <c r="C37" s="32" t="s">
        <v>173</v>
      </c>
      <c r="D37" s="23"/>
      <c r="E37" s="29" t="s">
        <v>43</v>
      </c>
      <c r="F37" s="112">
        <v>2.73</v>
      </c>
      <c r="G37" s="112">
        <f>D37*F37</f>
        <v>0</v>
      </c>
    </row>
    <row r="38" spans="1:7" ht="12.75">
      <c r="A38" s="60"/>
      <c r="B38" s="60"/>
      <c r="C38" s="32"/>
      <c r="D38" s="23"/>
      <c r="E38" s="49"/>
      <c r="F38" s="112"/>
      <c r="G38" s="112"/>
    </row>
    <row r="39" spans="1:7" ht="25.5">
      <c r="A39" s="60">
        <v>12</v>
      </c>
      <c r="B39" s="60">
        <v>383</v>
      </c>
      <c r="C39" s="32" t="s">
        <v>172</v>
      </c>
      <c r="D39" s="23"/>
      <c r="E39" s="29" t="s">
        <v>43</v>
      </c>
      <c r="F39" s="112">
        <v>3.9</v>
      </c>
      <c r="G39" s="112">
        <f>D39*F39</f>
        <v>0</v>
      </c>
    </row>
    <row r="40" spans="1:7" ht="12.75">
      <c r="A40" s="60"/>
      <c r="B40" s="60"/>
      <c r="C40" s="32"/>
      <c r="D40" s="23"/>
      <c r="E40" s="49"/>
      <c r="F40" s="112"/>
      <c r="G40" s="112"/>
    </row>
    <row r="41" spans="1:7" ht="25.5">
      <c r="A41" s="60">
        <v>12</v>
      </c>
      <c r="B41" s="60">
        <v>476</v>
      </c>
      <c r="C41" s="32" t="s">
        <v>87</v>
      </c>
      <c r="D41" s="23"/>
      <c r="E41" s="49" t="s">
        <v>88</v>
      </c>
      <c r="F41" s="112">
        <v>52.5</v>
      </c>
      <c r="G41" s="112">
        <f>D41*F41</f>
        <v>0</v>
      </c>
    </row>
    <row r="42" spans="1:7" s="90" customFormat="1" ht="12.75" customHeight="1">
      <c r="A42" s="93"/>
      <c r="B42" s="93"/>
      <c r="C42" s="94"/>
      <c r="D42" s="95"/>
      <c r="E42" s="49"/>
      <c r="F42" s="97"/>
      <c r="G42" s="112"/>
    </row>
    <row r="43" spans="1:7" ht="12.75">
      <c r="A43" s="76" t="s">
        <v>53</v>
      </c>
      <c r="B43" s="76"/>
      <c r="C43" s="64" t="s">
        <v>54</v>
      </c>
      <c r="D43" s="15"/>
      <c r="E43" s="16"/>
      <c r="F43" s="17"/>
      <c r="G43" s="163"/>
    </row>
    <row r="44" spans="1:7" s="90" customFormat="1" ht="25.5">
      <c r="A44" s="93">
        <v>13</v>
      </c>
      <c r="B44" s="93">
        <v>112</v>
      </c>
      <c r="C44" s="94" t="s">
        <v>113</v>
      </c>
      <c r="D44" s="95"/>
      <c r="E44" s="96" t="s">
        <v>112</v>
      </c>
      <c r="F44" s="112">
        <v>29500</v>
      </c>
      <c r="G44" s="112">
        <f>D44*F44</f>
        <v>0</v>
      </c>
    </row>
    <row r="45" spans="7:171" s="92" customFormat="1" ht="13.5" thickBot="1">
      <c r="G45" s="91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</row>
    <row r="46" s="90" customFormat="1" ht="12.75">
      <c r="G46" s="97"/>
    </row>
    <row r="47" spans="1:17" ht="12.75">
      <c r="A47" s="80" t="s">
        <v>0</v>
      </c>
      <c r="B47" s="80"/>
      <c r="C47" s="44" t="s">
        <v>1</v>
      </c>
      <c r="D47" s="45"/>
      <c r="E47" s="46"/>
      <c r="F47" s="47" t="s">
        <v>29</v>
      </c>
      <c r="G47" s="117">
        <f>SUM(G6:G46)</f>
        <v>0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</row>
  </sheetData>
  <sheetProtection/>
  <printOptions/>
  <pageMargins left="0.984251968503937" right="0.1968503937007874" top="0.7874015748031497" bottom="0.3937007874015748" header="0.3937007874015748" footer="0.1968503937007874"/>
  <pageSetup firstPageNumber="1" useFirstPageNumber="1" horizontalDpi="600" verticalDpi="600" orientation="portrait" paperSize="9" scale="94" r:id="rId1"/>
  <headerFooter alignWithMargins="0">
    <oddHeader>&amp;C&amp;F</oddHeader>
    <oddFooter>&amp;RStran &amp;P od &amp;N</oddFooter>
  </headerFooter>
  <rowBreaks count="1" manualBreakCount="1">
    <brk id="3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workbookViewId="0" topLeftCell="A1">
      <selection activeCell="C14" sqref="C14"/>
    </sheetView>
  </sheetViews>
  <sheetFormatPr defaultColWidth="9.00390625" defaultRowHeight="12.75"/>
  <cols>
    <col min="1" max="1" width="3.25390625" style="24" customWidth="1"/>
    <col min="2" max="2" width="6.125" style="24" customWidth="1"/>
    <col min="3" max="3" width="32.75390625" style="0" customWidth="1"/>
    <col min="4" max="4" width="10.125" style="11" customWidth="1"/>
    <col min="5" max="5" width="6.25390625" style="3" customWidth="1"/>
    <col min="6" max="6" width="15.75390625" style="179" customWidth="1"/>
    <col min="7" max="7" width="17.75390625" style="11" customWidth="1"/>
  </cols>
  <sheetData>
    <row r="1" spans="1:7" ht="12.75">
      <c r="A1" s="71" t="s">
        <v>11</v>
      </c>
      <c r="B1" s="71"/>
      <c r="C1" s="71" t="s">
        <v>12</v>
      </c>
      <c r="D1" s="2" t="s">
        <v>13</v>
      </c>
      <c r="E1" s="2" t="s">
        <v>14</v>
      </c>
      <c r="F1" s="176" t="s">
        <v>206</v>
      </c>
      <c r="G1" s="2" t="s">
        <v>16</v>
      </c>
    </row>
    <row r="2" spans="1:7" ht="13.5" thickBot="1">
      <c r="A2" s="72" t="s">
        <v>17</v>
      </c>
      <c r="B2" s="72"/>
      <c r="C2" s="72" t="s">
        <v>18</v>
      </c>
      <c r="D2" s="10" t="s">
        <v>17</v>
      </c>
      <c r="E2" s="10"/>
      <c r="F2" s="177" t="s">
        <v>19</v>
      </c>
      <c r="G2" s="19"/>
    </row>
    <row r="3" spans="1:7" ht="12.75" customHeight="1" thickTop="1">
      <c r="A3" s="60" t="s">
        <v>2</v>
      </c>
      <c r="B3" s="60"/>
      <c r="C3" s="20" t="s">
        <v>3</v>
      </c>
      <c r="D3" s="23"/>
      <c r="E3" s="29"/>
      <c r="F3" s="95"/>
      <c r="G3" s="23"/>
    </row>
    <row r="4" spans="1:7" ht="12.75">
      <c r="A4" s="60"/>
      <c r="B4" s="60"/>
      <c r="C4" s="20"/>
      <c r="D4" s="23"/>
      <c r="E4" s="29"/>
      <c r="F4" s="95"/>
      <c r="G4" s="23"/>
    </row>
    <row r="5" spans="1:7" ht="12.75">
      <c r="A5" s="74" t="s">
        <v>30</v>
      </c>
      <c r="B5" s="74"/>
      <c r="C5" s="14" t="s">
        <v>31</v>
      </c>
      <c r="D5" s="15"/>
      <c r="E5" s="18"/>
      <c r="F5" s="104"/>
      <c r="G5" s="15"/>
    </row>
    <row r="6" spans="1:7" ht="25.5">
      <c r="A6" s="24">
        <v>21</v>
      </c>
      <c r="B6" s="24">
        <v>114</v>
      </c>
      <c r="C6" s="6" t="s">
        <v>56</v>
      </c>
      <c r="D6" s="58"/>
      <c r="E6" s="4" t="s">
        <v>28</v>
      </c>
      <c r="F6" s="178">
        <v>2.91</v>
      </c>
      <c r="G6" s="112">
        <f>D6*F6</f>
        <v>0</v>
      </c>
    </row>
    <row r="7" spans="3:7" ht="12.75">
      <c r="C7" s="6"/>
      <c r="D7" s="58"/>
      <c r="E7" s="4"/>
      <c r="G7" s="112"/>
    </row>
    <row r="8" spans="1:7" ht="25.5">
      <c r="A8" s="73">
        <v>21</v>
      </c>
      <c r="B8" s="73">
        <v>224</v>
      </c>
      <c r="C8" s="6" t="s">
        <v>89</v>
      </c>
      <c r="D8" s="58"/>
      <c r="E8" s="4" t="s">
        <v>28</v>
      </c>
      <c r="F8" s="178">
        <v>2.94</v>
      </c>
      <c r="G8" s="112">
        <f>D8*F8</f>
        <v>0</v>
      </c>
    </row>
    <row r="9" spans="1:7" ht="12.75">
      <c r="A9" s="73"/>
      <c r="B9" s="73"/>
      <c r="C9" s="6"/>
      <c r="D9" s="58"/>
      <c r="E9" s="4"/>
      <c r="G9" s="112"/>
    </row>
    <row r="10" spans="1:7" ht="64.5" customHeight="1">
      <c r="A10" s="73">
        <v>21</v>
      </c>
      <c r="B10" s="73">
        <v>314</v>
      </c>
      <c r="C10" s="32" t="s">
        <v>159</v>
      </c>
      <c r="D10" s="109"/>
      <c r="E10" s="4" t="s">
        <v>28</v>
      </c>
      <c r="F10" s="178">
        <v>3.42</v>
      </c>
      <c r="G10" s="112">
        <f>D10*F10</f>
        <v>0</v>
      </c>
    </row>
    <row r="11" spans="1:7" ht="12.75" customHeight="1">
      <c r="A11" s="73"/>
      <c r="B11" s="73"/>
      <c r="C11" s="32"/>
      <c r="D11" s="109"/>
      <c r="E11" s="4"/>
      <c r="F11" s="178"/>
      <c r="G11" s="112"/>
    </row>
    <row r="12" spans="1:7" ht="64.5" customHeight="1">
      <c r="A12" s="73">
        <v>21</v>
      </c>
      <c r="B12" s="73">
        <v>323</v>
      </c>
      <c r="C12" s="32" t="s">
        <v>106</v>
      </c>
      <c r="D12" s="109"/>
      <c r="E12" s="4" t="s">
        <v>28</v>
      </c>
      <c r="F12" s="178">
        <v>3.42</v>
      </c>
      <c r="G12" s="112">
        <f>D12*F12</f>
        <v>0</v>
      </c>
    </row>
    <row r="13" spans="1:7" ht="12.75" customHeight="1">
      <c r="A13" s="73"/>
      <c r="B13" s="73"/>
      <c r="C13" s="32"/>
      <c r="D13" s="109"/>
      <c r="E13" s="4"/>
      <c r="F13" s="178"/>
      <c r="G13" s="112"/>
    </row>
    <row r="14" spans="1:7" ht="38.25" customHeight="1">
      <c r="A14" s="73">
        <v>21</v>
      </c>
      <c r="B14" s="73">
        <v>752</v>
      </c>
      <c r="C14" s="32" t="s">
        <v>158</v>
      </c>
      <c r="D14" s="109"/>
      <c r="E14" s="4" t="s">
        <v>28</v>
      </c>
      <c r="F14" s="178">
        <v>3.42</v>
      </c>
      <c r="G14" s="112">
        <f>D14*F14</f>
        <v>0</v>
      </c>
    </row>
    <row r="15" spans="1:7" ht="12.75" customHeight="1">
      <c r="A15" s="73"/>
      <c r="B15" s="73"/>
      <c r="C15" s="32"/>
      <c r="D15" s="58"/>
      <c r="E15" s="4"/>
      <c r="G15" s="112"/>
    </row>
    <row r="16" spans="1:7" ht="12.75" customHeight="1">
      <c r="A16" s="74" t="s">
        <v>32</v>
      </c>
      <c r="B16" s="74"/>
      <c r="C16" s="14" t="s">
        <v>33</v>
      </c>
      <c r="D16" s="15"/>
      <c r="E16" s="17"/>
      <c r="F16" s="104"/>
      <c r="G16" s="163"/>
    </row>
    <row r="17" spans="1:7" ht="25.5">
      <c r="A17" s="75">
        <v>22</v>
      </c>
      <c r="B17" s="75">
        <v>112</v>
      </c>
      <c r="C17" s="32" t="s">
        <v>90</v>
      </c>
      <c r="D17" s="101"/>
      <c r="E17" s="29" t="s">
        <v>27</v>
      </c>
      <c r="F17" s="178">
        <v>0.21</v>
      </c>
      <c r="G17" s="112">
        <f>D17*F17</f>
        <v>0</v>
      </c>
    </row>
    <row r="18" spans="1:7" ht="12.75">
      <c r="A18" s="75"/>
      <c r="B18" s="75"/>
      <c r="C18" s="32"/>
      <c r="D18" s="33"/>
      <c r="E18" s="29"/>
      <c r="F18" s="178"/>
      <c r="G18" s="112"/>
    </row>
    <row r="19" spans="1:7" ht="12.75">
      <c r="A19" s="76" t="s">
        <v>34</v>
      </c>
      <c r="B19" s="76"/>
      <c r="C19" s="14" t="s">
        <v>35</v>
      </c>
      <c r="D19" s="15"/>
      <c r="E19" s="17"/>
      <c r="F19" s="104"/>
      <c r="G19" s="163"/>
    </row>
    <row r="20" spans="1:7" ht="25.5">
      <c r="A20" s="60">
        <v>24</v>
      </c>
      <c r="B20" s="60">
        <v>113</v>
      </c>
      <c r="C20" s="32" t="s">
        <v>70</v>
      </c>
      <c r="D20" s="95"/>
      <c r="E20" s="29" t="s">
        <v>28</v>
      </c>
      <c r="F20" s="180">
        <v>15.17</v>
      </c>
      <c r="G20" s="112">
        <f>D20*F20</f>
        <v>0</v>
      </c>
    </row>
    <row r="21" spans="1:7" ht="12.75">
      <c r="A21" s="60"/>
      <c r="B21" s="60"/>
      <c r="C21" s="20"/>
      <c r="D21" s="23"/>
      <c r="E21" s="50"/>
      <c r="F21" s="95"/>
      <c r="G21" s="112"/>
    </row>
    <row r="22" spans="1:7" ht="38.25">
      <c r="A22" s="75">
        <v>24</v>
      </c>
      <c r="B22" s="75" t="s">
        <v>160</v>
      </c>
      <c r="C22" s="32" t="s">
        <v>163</v>
      </c>
      <c r="D22" s="95"/>
      <c r="E22" s="29" t="s">
        <v>28</v>
      </c>
      <c r="F22" s="178">
        <v>17.42</v>
      </c>
      <c r="G22" s="112">
        <f>D22*F22</f>
        <v>0</v>
      </c>
    </row>
    <row r="23" spans="1:7" ht="12.75" customHeight="1">
      <c r="A23" s="75"/>
      <c r="B23" s="75"/>
      <c r="C23" s="32"/>
      <c r="D23" s="95"/>
      <c r="E23" s="29"/>
      <c r="F23" s="178"/>
      <c r="G23" s="112"/>
    </row>
    <row r="24" spans="1:7" ht="25.5">
      <c r="A24" s="75">
        <v>24</v>
      </c>
      <c r="B24" s="75" t="s">
        <v>161</v>
      </c>
      <c r="C24" s="32" t="s">
        <v>162</v>
      </c>
      <c r="D24" s="95"/>
      <c r="E24" s="29" t="s">
        <v>28</v>
      </c>
      <c r="F24" s="178">
        <v>17.42</v>
      </c>
      <c r="G24" s="112">
        <f>D24*F24</f>
        <v>0</v>
      </c>
    </row>
    <row r="25" spans="1:7" ht="12.75" customHeight="1">
      <c r="A25" s="75"/>
      <c r="B25" s="75"/>
      <c r="C25" s="32"/>
      <c r="D25" s="95"/>
      <c r="E25" s="29"/>
      <c r="F25" s="178"/>
      <c r="G25" s="112"/>
    </row>
    <row r="26" spans="1:7" ht="12.75">
      <c r="A26" s="76" t="s">
        <v>36</v>
      </c>
      <c r="B26" s="76"/>
      <c r="C26" s="14" t="s">
        <v>37</v>
      </c>
      <c r="D26" s="15"/>
      <c r="E26" s="17"/>
      <c r="F26" s="104"/>
      <c r="G26" s="163"/>
    </row>
    <row r="27" spans="1:7" ht="25.5" customHeight="1">
      <c r="A27" s="60">
        <v>25</v>
      </c>
      <c r="B27" s="60">
        <v>121</v>
      </c>
      <c r="C27" s="86" t="s">
        <v>57</v>
      </c>
      <c r="D27" s="23"/>
      <c r="E27" s="29" t="s">
        <v>27</v>
      </c>
      <c r="F27" s="178">
        <v>1.79</v>
      </c>
      <c r="G27" s="112">
        <f>D27*F27</f>
        <v>0</v>
      </c>
    </row>
    <row r="28" spans="1:7" ht="12.75">
      <c r="A28" s="75"/>
      <c r="B28" s="75"/>
      <c r="C28" s="32"/>
      <c r="D28" s="23"/>
      <c r="E28" s="29"/>
      <c r="F28" s="95"/>
      <c r="G28" s="112"/>
    </row>
    <row r="29" spans="1:7" ht="14.25">
      <c r="A29" s="75">
        <v>25</v>
      </c>
      <c r="B29" s="75">
        <v>151</v>
      </c>
      <c r="C29" s="108" t="s">
        <v>58</v>
      </c>
      <c r="D29" s="23"/>
      <c r="E29" s="29" t="s">
        <v>27</v>
      </c>
      <c r="F29" s="178">
        <v>1.02</v>
      </c>
      <c r="G29" s="112">
        <f>D29*F29</f>
        <v>0</v>
      </c>
    </row>
    <row r="30" spans="1:7" ht="12.75">
      <c r="A30" s="75"/>
      <c r="B30" s="75"/>
      <c r="C30" s="32"/>
      <c r="D30" s="23"/>
      <c r="E30" s="29"/>
      <c r="F30" s="95"/>
      <c r="G30" s="112"/>
    </row>
    <row r="31" spans="1:7" ht="12.75">
      <c r="A31" s="76" t="s">
        <v>38</v>
      </c>
      <c r="B31" s="76"/>
      <c r="C31" s="14" t="s">
        <v>91</v>
      </c>
      <c r="D31" s="15"/>
      <c r="E31" s="17"/>
      <c r="F31" s="104"/>
      <c r="G31" s="163"/>
    </row>
    <row r="32" spans="1:9" s="89" customFormat="1" ht="78" customHeight="1" thickBot="1">
      <c r="A32" s="125">
        <v>29</v>
      </c>
      <c r="B32" s="125" t="s">
        <v>92</v>
      </c>
      <c r="C32" s="126" t="s">
        <v>164</v>
      </c>
      <c r="D32" s="127"/>
      <c r="E32" s="128" t="s">
        <v>28</v>
      </c>
      <c r="F32" s="181">
        <v>3.05</v>
      </c>
      <c r="G32" s="164">
        <f>D32*F32</f>
        <v>0</v>
      </c>
      <c r="I32"/>
    </row>
    <row r="33" spans="1:9" s="89" customFormat="1" ht="12.75">
      <c r="A33" s="77"/>
      <c r="B33" s="77"/>
      <c r="C33" s="87"/>
      <c r="D33" s="33"/>
      <c r="E33" s="65"/>
      <c r="F33" s="95"/>
      <c r="G33" s="50"/>
      <c r="I33"/>
    </row>
    <row r="34" spans="1:9" s="61" customFormat="1" ht="12.75">
      <c r="A34" s="79" t="s">
        <v>2</v>
      </c>
      <c r="B34" s="79"/>
      <c r="C34" s="63" t="s">
        <v>3</v>
      </c>
      <c r="D34" s="45"/>
      <c r="E34" s="48"/>
      <c r="F34" s="182" t="s">
        <v>29</v>
      </c>
      <c r="G34" s="118">
        <f>SUM(G6:G33)</f>
        <v>0</v>
      </c>
      <c r="I34"/>
    </row>
    <row r="35" ht="12.75">
      <c r="I35" s="89"/>
    </row>
    <row r="36" ht="26.25" customHeight="1">
      <c r="I36" s="89"/>
    </row>
    <row r="37" ht="18" customHeight="1">
      <c r="I37" s="61"/>
    </row>
    <row r="38" ht="12.75" customHeight="1"/>
    <row r="39" ht="12.75" customHeight="1"/>
    <row r="40" ht="3" customHeight="1"/>
  </sheetData>
  <sheetProtection/>
  <printOptions/>
  <pageMargins left="0.984251968503937" right="0.1968503937007874" top="0.7874015748031497" bottom="0.3937007874015748" header="0.3937007874015748" footer="0.1968503937007874"/>
  <pageSetup firstPageNumber="1" useFirstPageNumber="1" horizontalDpi="600" verticalDpi="600" orientation="portrait" paperSize="9" scale="94" r:id="rId1"/>
  <headerFooter alignWithMargins="0">
    <oddHeader>&amp;C&amp;F</oddHeader>
    <oddFooter>&amp;RStran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85" workbookViewId="0" topLeftCell="A1">
      <selection activeCell="F24" sqref="F24"/>
    </sheetView>
  </sheetViews>
  <sheetFormatPr defaultColWidth="9.00390625" defaultRowHeight="12.75"/>
  <cols>
    <col min="1" max="1" width="3.25390625" style="24" customWidth="1"/>
    <col min="2" max="2" width="6.125" style="24" customWidth="1"/>
    <col min="3" max="3" width="32.75390625" style="0" customWidth="1"/>
    <col min="4" max="4" width="9.00390625" style="13" customWidth="1"/>
    <col min="5" max="5" width="6.25390625" style="5" customWidth="1"/>
    <col min="6" max="6" width="15.75390625" style="13" customWidth="1"/>
    <col min="7" max="7" width="17.75390625" style="13" customWidth="1"/>
  </cols>
  <sheetData>
    <row r="1" spans="1:7" s="26" customFormat="1" ht="12.75">
      <c r="A1" s="71" t="s">
        <v>11</v>
      </c>
      <c r="B1" s="71"/>
      <c r="C1" s="71" t="s">
        <v>12</v>
      </c>
      <c r="D1" s="2" t="s">
        <v>13</v>
      </c>
      <c r="E1" s="2" t="s">
        <v>14</v>
      </c>
      <c r="F1" s="2" t="s">
        <v>15</v>
      </c>
      <c r="G1" s="2" t="s">
        <v>16</v>
      </c>
    </row>
    <row r="2" spans="1:7" s="26" customFormat="1" ht="13.5" thickBot="1">
      <c r="A2" s="72" t="s">
        <v>17</v>
      </c>
      <c r="B2" s="72"/>
      <c r="C2" s="72" t="s">
        <v>18</v>
      </c>
      <c r="D2" s="10" t="s">
        <v>17</v>
      </c>
      <c r="E2" s="10"/>
      <c r="F2" s="10" t="s">
        <v>19</v>
      </c>
      <c r="G2" s="19"/>
    </row>
    <row r="3" spans="1:7" ht="13.5" thickTop="1">
      <c r="A3" s="60" t="s">
        <v>4</v>
      </c>
      <c r="B3" s="60"/>
      <c r="C3" s="20" t="s">
        <v>5</v>
      </c>
      <c r="D3" s="23"/>
      <c r="E3" s="29"/>
      <c r="F3" s="23"/>
      <c r="G3" s="23"/>
    </row>
    <row r="4" spans="1:7" ht="12.75">
      <c r="A4" s="60"/>
      <c r="B4" s="60"/>
      <c r="C4" s="20"/>
      <c r="D4" s="23"/>
      <c r="E4" s="29"/>
      <c r="F4" s="23"/>
      <c r="G4" s="23"/>
    </row>
    <row r="5" spans="1:7" ht="12.75">
      <c r="A5" s="74" t="s">
        <v>39</v>
      </c>
      <c r="B5" s="74"/>
      <c r="C5" s="14" t="s">
        <v>40</v>
      </c>
      <c r="D5" s="15"/>
      <c r="E5" s="18"/>
      <c r="F5" s="15"/>
      <c r="G5" s="15"/>
    </row>
    <row r="6" spans="1:7" ht="38.25">
      <c r="A6" s="24">
        <v>31</v>
      </c>
      <c r="B6" s="24">
        <v>131</v>
      </c>
      <c r="C6" s="62" t="s">
        <v>61</v>
      </c>
      <c r="D6" s="11"/>
      <c r="E6" s="4" t="s">
        <v>28</v>
      </c>
      <c r="F6" s="112">
        <v>18.84</v>
      </c>
      <c r="G6" s="112">
        <f>D6*F6</f>
        <v>0</v>
      </c>
    </row>
    <row r="7" spans="3:7" ht="12.75">
      <c r="C7" s="62"/>
      <c r="D7" s="11"/>
      <c r="E7" s="4"/>
      <c r="F7" s="95"/>
      <c r="G7" s="112"/>
    </row>
    <row r="8" spans="1:7" ht="39" customHeight="1">
      <c r="A8" s="24">
        <v>31</v>
      </c>
      <c r="B8" s="24">
        <v>575</v>
      </c>
      <c r="C8" s="62" t="s">
        <v>153</v>
      </c>
      <c r="D8" s="11"/>
      <c r="E8" s="4" t="s">
        <v>27</v>
      </c>
      <c r="F8" s="112">
        <v>13.79</v>
      </c>
      <c r="G8" s="112">
        <f>D8*F8</f>
        <v>0</v>
      </c>
    </row>
    <row r="9" spans="3:7" ht="12.75" customHeight="1">
      <c r="C9" s="62"/>
      <c r="D9" s="11"/>
      <c r="E9" s="4"/>
      <c r="F9" s="112"/>
      <c r="G9" s="112"/>
    </row>
    <row r="10" spans="1:7" ht="12.75">
      <c r="A10" s="76" t="s">
        <v>41</v>
      </c>
      <c r="B10" s="76"/>
      <c r="C10" s="14" t="s">
        <v>42</v>
      </c>
      <c r="D10" s="25"/>
      <c r="E10" s="16"/>
      <c r="F10" s="106"/>
      <c r="G10" s="163"/>
    </row>
    <row r="11" spans="1:7" ht="38.25">
      <c r="A11" s="60">
        <v>32</v>
      </c>
      <c r="B11" s="60">
        <v>283</v>
      </c>
      <c r="C11" s="114" t="s">
        <v>154</v>
      </c>
      <c r="D11" s="23"/>
      <c r="E11" s="29" t="s">
        <v>27</v>
      </c>
      <c r="F11" s="112">
        <v>9.71</v>
      </c>
      <c r="G11" s="112">
        <f>D11*F11</f>
        <v>0</v>
      </c>
    </row>
    <row r="12" spans="1:7" ht="12.75">
      <c r="A12" s="60"/>
      <c r="B12" s="60"/>
      <c r="C12" s="114"/>
      <c r="D12" s="23"/>
      <c r="E12" s="29"/>
      <c r="F12" s="112"/>
      <c r="G12" s="112"/>
    </row>
    <row r="13" spans="1:7" ht="38.25">
      <c r="A13" s="60">
        <v>32</v>
      </c>
      <c r="B13" s="60">
        <v>291</v>
      </c>
      <c r="C13" s="114" t="s">
        <v>155</v>
      </c>
      <c r="D13" s="23"/>
      <c r="E13" s="29" t="s">
        <v>27</v>
      </c>
      <c r="F13" s="112">
        <v>12.84</v>
      </c>
      <c r="G13" s="112">
        <f>D13*F13</f>
        <v>0</v>
      </c>
    </row>
    <row r="14" spans="1:7" ht="12.75">
      <c r="A14" s="60"/>
      <c r="B14" s="60"/>
      <c r="C14" s="114"/>
      <c r="D14" s="23"/>
      <c r="E14" s="29"/>
      <c r="F14" s="112"/>
      <c r="G14" s="112"/>
    </row>
    <row r="15" spans="1:7" ht="25.5">
      <c r="A15" s="60">
        <v>32</v>
      </c>
      <c r="B15" s="60">
        <v>497</v>
      </c>
      <c r="C15" s="114" t="s">
        <v>183</v>
      </c>
      <c r="D15" s="23"/>
      <c r="E15" s="29" t="s">
        <v>27</v>
      </c>
      <c r="F15" s="112">
        <v>6.25</v>
      </c>
      <c r="G15" s="112">
        <f>D15*F15</f>
        <v>0</v>
      </c>
    </row>
    <row r="16" spans="1:7" ht="25.5">
      <c r="A16" s="60"/>
      <c r="B16" s="60"/>
      <c r="C16" s="114" t="s">
        <v>184</v>
      </c>
      <c r="D16" s="23"/>
      <c r="E16" s="29"/>
      <c r="F16" s="112"/>
      <c r="G16" s="112"/>
    </row>
    <row r="17" spans="1:7" ht="12.75">
      <c r="A17" s="60"/>
      <c r="B17" s="60"/>
      <c r="C17" s="114"/>
      <c r="D17" s="23"/>
      <c r="E17" s="29"/>
      <c r="F17" s="112"/>
      <c r="G17" s="112"/>
    </row>
    <row r="18" spans="1:7" ht="12.75">
      <c r="A18" s="76" t="s">
        <v>156</v>
      </c>
      <c r="B18" s="76"/>
      <c r="C18" s="14" t="s">
        <v>157</v>
      </c>
      <c r="D18" s="25"/>
      <c r="E18" s="16"/>
      <c r="F18" s="106"/>
      <c r="G18" s="104"/>
    </row>
    <row r="19" spans="1:7" ht="64.5" customHeight="1">
      <c r="A19" s="60">
        <v>34</v>
      </c>
      <c r="B19" s="60">
        <v>311</v>
      </c>
      <c r="C19" s="114" t="s">
        <v>185</v>
      </c>
      <c r="D19" s="165"/>
      <c r="E19" s="29" t="s">
        <v>27</v>
      </c>
      <c r="F19" s="112">
        <v>51</v>
      </c>
      <c r="G19" s="112">
        <f>D19*F19</f>
        <v>0</v>
      </c>
    </row>
    <row r="20" spans="1:7" ht="12.75">
      <c r="A20" s="60"/>
      <c r="B20" s="60"/>
      <c r="C20" s="114"/>
      <c r="D20" s="23"/>
      <c r="E20" s="29"/>
      <c r="F20" s="112"/>
      <c r="G20" s="112"/>
    </row>
    <row r="21" spans="1:7" ht="12.75">
      <c r="A21" s="76" t="s">
        <v>99</v>
      </c>
      <c r="B21" s="76"/>
      <c r="C21" s="14" t="s">
        <v>100</v>
      </c>
      <c r="D21" s="25"/>
      <c r="E21" s="16"/>
      <c r="F21" s="154"/>
      <c r="G21" s="163"/>
    </row>
    <row r="22" spans="1:7" ht="27.75" customHeight="1">
      <c r="A22" s="24">
        <v>35</v>
      </c>
      <c r="B22" s="24" t="s">
        <v>188</v>
      </c>
      <c r="C22" s="6" t="s">
        <v>189</v>
      </c>
      <c r="D22" s="23"/>
      <c r="E22" s="29" t="s">
        <v>43</v>
      </c>
      <c r="F22" s="155">
        <v>42</v>
      </c>
      <c r="G22" s="112">
        <f>D22*F22</f>
        <v>0</v>
      </c>
    </row>
    <row r="23" spans="3:7" ht="12.75" customHeight="1">
      <c r="C23" s="6"/>
      <c r="D23" s="23"/>
      <c r="E23" s="29"/>
      <c r="F23" s="155"/>
      <c r="G23" s="112"/>
    </row>
    <row r="24" spans="1:7" ht="38.25" customHeight="1">
      <c r="A24" s="24">
        <v>35</v>
      </c>
      <c r="B24" s="24">
        <v>235</v>
      </c>
      <c r="C24" s="6" t="s">
        <v>192</v>
      </c>
      <c r="D24" s="23"/>
      <c r="E24" s="29" t="s">
        <v>43</v>
      </c>
      <c r="F24" s="155">
        <v>18.73</v>
      </c>
      <c r="G24" s="112">
        <f>D24*F24</f>
        <v>0</v>
      </c>
    </row>
    <row r="25" spans="3:7" ht="12.75" customHeight="1">
      <c r="C25" s="6"/>
      <c r="D25" s="23"/>
      <c r="E25" s="29"/>
      <c r="F25" s="155"/>
      <c r="G25" s="112"/>
    </row>
    <row r="26" spans="1:7" ht="38.25" customHeight="1">
      <c r="A26" s="24">
        <v>35</v>
      </c>
      <c r="B26" s="24" t="s">
        <v>190</v>
      </c>
      <c r="C26" s="6" t="s">
        <v>191</v>
      </c>
      <c r="D26" s="23"/>
      <c r="E26" s="29" t="s">
        <v>43</v>
      </c>
      <c r="F26" s="155">
        <v>42</v>
      </c>
      <c r="G26" s="112">
        <f>D26*F26</f>
        <v>0</v>
      </c>
    </row>
    <row r="27" spans="1:7" ht="12.75">
      <c r="A27" s="60"/>
      <c r="B27" s="60"/>
      <c r="C27" s="114"/>
      <c r="D27" s="23"/>
      <c r="E27" s="29"/>
      <c r="F27" s="112"/>
      <c r="G27" s="112"/>
    </row>
    <row r="28" spans="1:7" s="59" customFormat="1" ht="12.75">
      <c r="A28" s="102" t="s">
        <v>44</v>
      </c>
      <c r="B28" s="102"/>
      <c r="C28" s="103" t="s">
        <v>45</v>
      </c>
      <c r="D28" s="104"/>
      <c r="E28" s="105"/>
      <c r="F28" s="104"/>
      <c r="G28" s="163"/>
    </row>
    <row r="29" spans="1:7" s="59" customFormat="1" ht="27" customHeight="1">
      <c r="A29" s="75">
        <v>36</v>
      </c>
      <c r="B29" s="75">
        <v>131</v>
      </c>
      <c r="C29" s="99" t="s">
        <v>93</v>
      </c>
      <c r="D29" s="95"/>
      <c r="E29" s="100" t="s">
        <v>27</v>
      </c>
      <c r="F29" s="112">
        <v>3.49</v>
      </c>
      <c r="G29" s="112">
        <f>D29*F29</f>
        <v>0</v>
      </c>
    </row>
    <row r="30" spans="1:7" s="59" customFormat="1" ht="12.75" customHeight="1">
      <c r="A30" s="75"/>
      <c r="B30" s="75"/>
      <c r="C30" s="99"/>
      <c r="D30" s="95"/>
      <c r="E30" s="100"/>
      <c r="F30" s="112"/>
      <c r="G30" s="112"/>
    </row>
    <row r="31" spans="1:7" s="59" customFormat="1" ht="27" customHeight="1">
      <c r="A31" s="75">
        <v>36</v>
      </c>
      <c r="B31" s="75">
        <v>133</v>
      </c>
      <c r="C31" s="99" t="s">
        <v>94</v>
      </c>
      <c r="D31" s="95"/>
      <c r="E31" s="100" t="s">
        <v>27</v>
      </c>
      <c r="F31" s="112">
        <v>3.49</v>
      </c>
      <c r="G31" s="112">
        <f>D31*F31</f>
        <v>0</v>
      </c>
    </row>
    <row r="32" spans="1:17" s="7" customFormat="1" ht="13.5" thickBot="1">
      <c r="A32" s="78"/>
      <c r="B32" s="78"/>
      <c r="C32" s="83"/>
      <c r="D32" s="12"/>
      <c r="E32" s="84"/>
      <c r="F32" s="12"/>
      <c r="G32" s="8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7" s="20" customFormat="1" ht="12.75">
      <c r="A33" s="60"/>
      <c r="B33" s="60"/>
      <c r="C33" s="32"/>
      <c r="D33" s="23"/>
      <c r="E33" s="29"/>
      <c r="F33" s="23"/>
      <c r="G33" s="50"/>
    </row>
    <row r="34" spans="1:7" ht="14.25" customHeight="1">
      <c r="A34" s="79" t="s">
        <v>4</v>
      </c>
      <c r="B34" s="79"/>
      <c r="C34" s="52" t="s">
        <v>5</v>
      </c>
      <c r="D34" s="53"/>
      <c r="E34" s="46"/>
      <c r="F34" s="47" t="s">
        <v>29</v>
      </c>
      <c r="G34" s="118">
        <f>SUM(G6:G33)</f>
        <v>0</v>
      </c>
    </row>
    <row r="35" spans="1:7" ht="12.75">
      <c r="A35" s="82"/>
      <c r="B35" s="82"/>
      <c r="G35" s="69"/>
    </row>
    <row r="38" ht="12.75">
      <c r="F38"/>
    </row>
  </sheetData>
  <sheetProtection/>
  <printOptions/>
  <pageMargins left="0.984251968503937" right="0.1968503937007874" top="0.7874015748031497" bottom="0.3937007874015748" header="0.3937007874015748" footer="0.1968503937007874"/>
  <pageSetup firstPageNumber="1" useFirstPageNumber="1" horizontalDpi="600" verticalDpi="600" orientation="portrait" paperSize="9" scale="94" r:id="rId1"/>
  <headerFooter alignWithMargins="0">
    <oddHeader>&amp;C&amp;F</oddHeader>
    <oddFooter>&amp;RStran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6"/>
  <sheetViews>
    <sheetView zoomScaleSheetLayoutView="100" workbookViewId="0" topLeftCell="A40">
      <selection activeCell="J14" sqref="J14"/>
    </sheetView>
  </sheetViews>
  <sheetFormatPr defaultColWidth="9.00390625" defaultRowHeight="12.75"/>
  <cols>
    <col min="1" max="1" width="3.25390625" style="24" customWidth="1"/>
    <col min="2" max="2" width="6.125" style="24" customWidth="1"/>
    <col min="3" max="3" width="32.75390625" style="0" customWidth="1"/>
    <col min="4" max="4" width="8.625" style="13" customWidth="1"/>
    <col min="5" max="5" width="6.25390625" style="26" customWidth="1"/>
    <col min="6" max="6" width="15.75390625" style="13" customWidth="1"/>
    <col min="7" max="7" width="17.75390625" style="13" customWidth="1"/>
  </cols>
  <sheetData>
    <row r="1" spans="1:7" ht="12.75">
      <c r="A1" s="71" t="s">
        <v>11</v>
      </c>
      <c r="B1" s="71"/>
      <c r="C1" s="71" t="s">
        <v>12</v>
      </c>
      <c r="D1" s="2" t="s">
        <v>13</v>
      </c>
      <c r="E1" s="2" t="s">
        <v>14</v>
      </c>
      <c r="F1" s="2" t="s">
        <v>15</v>
      </c>
      <c r="G1" s="2" t="s">
        <v>16</v>
      </c>
    </row>
    <row r="2" spans="1:7" ht="13.5" thickBot="1">
      <c r="A2" s="72" t="s">
        <v>17</v>
      </c>
      <c r="B2" s="72"/>
      <c r="C2" s="72" t="s">
        <v>18</v>
      </c>
      <c r="D2" s="10" t="s">
        <v>17</v>
      </c>
      <c r="E2" s="10"/>
      <c r="F2" s="10" t="s">
        <v>19</v>
      </c>
      <c r="G2" s="19"/>
    </row>
    <row r="3" spans="1:7" ht="13.5" thickTop="1">
      <c r="A3" s="60" t="s">
        <v>6</v>
      </c>
      <c r="B3" s="60"/>
      <c r="C3" s="20" t="s">
        <v>7</v>
      </c>
      <c r="D3" s="23"/>
      <c r="E3" s="29"/>
      <c r="F3" s="23"/>
      <c r="G3" s="23"/>
    </row>
    <row r="4" spans="1:7" ht="12.75">
      <c r="A4" s="74" t="s">
        <v>128</v>
      </c>
      <c r="B4" s="74"/>
      <c r="C4" s="14" t="s">
        <v>129</v>
      </c>
      <c r="D4" s="25"/>
      <c r="E4" s="31"/>
      <c r="F4" s="25"/>
      <c r="G4" s="25"/>
    </row>
    <row r="5" spans="1:7" ht="51">
      <c r="A5" s="73">
        <v>41</v>
      </c>
      <c r="B5" s="73">
        <v>144</v>
      </c>
      <c r="C5" s="81" t="s">
        <v>131</v>
      </c>
      <c r="D5" s="23"/>
      <c r="E5" s="49" t="s">
        <v>27</v>
      </c>
      <c r="F5" s="112">
        <v>21.22</v>
      </c>
      <c r="G5" s="50">
        <f>D5*F5</f>
        <v>0</v>
      </c>
    </row>
    <row r="6" spans="1:7" ht="12.75">
      <c r="A6" s="73"/>
      <c r="B6" s="73"/>
      <c r="C6" s="20"/>
      <c r="D6" s="28"/>
      <c r="E6" s="54"/>
      <c r="F6" s="28"/>
      <c r="G6" s="28"/>
    </row>
    <row r="7" spans="1:7" ht="39" customHeight="1">
      <c r="A7" s="73">
        <v>41</v>
      </c>
      <c r="B7" s="73">
        <v>421</v>
      </c>
      <c r="C7" s="81" t="s">
        <v>130</v>
      </c>
      <c r="D7" s="95"/>
      <c r="E7" s="49" t="s">
        <v>43</v>
      </c>
      <c r="F7" s="112">
        <v>9.42</v>
      </c>
      <c r="G7" s="112">
        <f>D7*F7</f>
        <v>0</v>
      </c>
    </row>
    <row r="8" spans="1:7" ht="12.75">
      <c r="A8" s="60"/>
      <c r="B8" s="60"/>
      <c r="C8" s="20"/>
      <c r="D8" s="23"/>
      <c r="E8" s="29"/>
      <c r="F8" s="23"/>
      <c r="G8" s="23"/>
    </row>
    <row r="9" spans="1:7" ht="51">
      <c r="A9" s="60">
        <v>41</v>
      </c>
      <c r="B9" s="60" t="s">
        <v>132</v>
      </c>
      <c r="C9" s="81" t="s">
        <v>133</v>
      </c>
      <c r="D9" s="95"/>
      <c r="E9" s="49" t="s">
        <v>43</v>
      </c>
      <c r="F9" s="112">
        <v>197</v>
      </c>
      <c r="G9" s="112">
        <f>D9*F9</f>
        <v>0</v>
      </c>
    </row>
    <row r="10" spans="1:7" ht="12.75">
      <c r="A10" s="60"/>
      <c r="B10" s="60"/>
      <c r="C10" s="20"/>
      <c r="D10" s="23"/>
      <c r="E10" s="29"/>
      <c r="F10" s="23"/>
      <c r="G10" s="23"/>
    </row>
    <row r="11" spans="1:7" ht="12.75">
      <c r="A11" s="74" t="s">
        <v>64</v>
      </c>
      <c r="B11" s="74"/>
      <c r="C11" s="14" t="s">
        <v>65</v>
      </c>
      <c r="D11" s="98"/>
      <c r="E11" s="14"/>
      <c r="F11" s="98"/>
      <c r="G11" s="14"/>
    </row>
    <row r="12" spans="1:7" ht="66" customHeight="1">
      <c r="A12" s="73">
        <v>42</v>
      </c>
      <c r="B12" s="73" t="s">
        <v>136</v>
      </c>
      <c r="C12" s="129" t="s">
        <v>193</v>
      </c>
      <c r="D12" s="95"/>
      <c r="E12" s="29" t="s">
        <v>43</v>
      </c>
      <c r="F12" s="112">
        <v>13.07</v>
      </c>
      <c r="G12" s="112">
        <f>D12*F12</f>
        <v>0</v>
      </c>
    </row>
    <row r="13" spans="1:7" ht="12.75">
      <c r="A13" s="73"/>
      <c r="B13" s="73"/>
      <c r="C13" s="20"/>
      <c r="D13" s="90"/>
      <c r="E13" s="20"/>
      <c r="F13" s="90"/>
      <c r="G13" s="112"/>
    </row>
    <row r="14" spans="1:7" ht="51" customHeight="1">
      <c r="A14" s="60">
        <v>42</v>
      </c>
      <c r="B14" s="60" t="s">
        <v>137</v>
      </c>
      <c r="C14" s="32" t="s">
        <v>135</v>
      </c>
      <c r="D14" s="95"/>
      <c r="E14" s="29" t="s">
        <v>43</v>
      </c>
      <c r="F14" s="112">
        <v>22.92</v>
      </c>
      <c r="G14" s="112">
        <f>D14*F14</f>
        <v>0</v>
      </c>
    </row>
    <row r="15" spans="1:7" ht="12.75" customHeight="1">
      <c r="A15" s="60"/>
      <c r="B15" s="60"/>
      <c r="C15" s="32"/>
      <c r="D15" s="95"/>
      <c r="E15" s="29"/>
      <c r="F15" s="112"/>
      <c r="G15" s="112"/>
    </row>
    <row r="16" spans="1:7" ht="51" customHeight="1">
      <c r="A16" s="60">
        <v>42</v>
      </c>
      <c r="B16" s="60" t="s">
        <v>95</v>
      </c>
      <c r="C16" s="32" t="s">
        <v>134</v>
      </c>
      <c r="D16" s="95"/>
      <c r="E16" s="29" t="s">
        <v>43</v>
      </c>
      <c r="F16" s="112">
        <v>34.8</v>
      </c>
      <c r="G16" s="112">
        <f>D16*F16</f>
        <v>0</v>
      </c>
    </row>
    <row r="17" spans="1:7" ht="12.75" customHeight="1">
      <c r="A17" s="60"/>
      <c r="B17" s="60"/>
      <c r="C17" s="32"/>
      <c r="D17" s="95"/>
      <c r="E17" s="29"/>
      <c r="F17" s="112"/>
      <c r="G17" s="112"/>
    </row>
    <row r="18" spans="1:7" ht="12.75" customHeight="1">
      <c r="A18" s="74" t="s">
        <v>71</v>
      </c>
      <c r="B18" s="74"/>
      <c r="C18" s="14" t="s">
        <v>72</v>
      </c>
      <c r="D18" s="98"/>
      <c r="E18" s="14"/>
      <c r="F18" s="149"/>
      <c r="G18" s="163"/>
    </row>
    <row r="19" spans="1:7" ht="65.25" customHeight="1">
      <c r="A19" s="60">
        <v>43</v>
      </c>
      <c r="B19" s="60" t="s">
        <v>138</v>
      </c>
      <c r="C19" s="32" t="s">
        <v>141</v>
      </c>
      <c r="D19" s="95"/>
      <c r="E19" s="29" t="s">
        <v>43</v>
      </c>
      <c r="F19" s="140">
        <v>38.4</v>
      </c>
      <c r="G19" s="112">
        <f>D19*F19</f>
        <v>0</v>
      </c>
    </row>
    <row r="20" spans="1:7" ht="12.75" customHeight="1">
      <c r="A20" s="60"/>
      <c r="B20" s="60"/>
      <c r="C20" s="32"/>
      <c r="D20" s="95"/>
      <c r="E20" s="29"/>
      <c r="F20" s="140"/>
      <c r="G20" s="112"/>
    </row>
    <row r="21" spans="1:7" ht="54" customHeight="1">
      <c r="A21" s="60">
        <v>43</v>
      </c>
      <c r="B21" s="60" t="s">
        <v>140</v>
      </c>
      <c r="C21" s="32" t="s">
        <v>139</v>
      </c>
      <c r="D21" s="95"/>
      <c r="E21" s="29" t="s">
        <v>43</v>
      </c>
      <c r="F21" s="140">
        <v>59.8</v>
      </c>
      <c r="G21" s="112">
        <f>D21*F21</f>
        <v>0</v>
      </c>
    </row>
    <row r="22" spans="1:7" ht="12.75" customHeight="1">
      <c r="A22" s="60"/>
      <c r="B22" s="60"/>
      <c r="C22" s="32"/>
      <c r="D22" s="95"/>
      <c r="E22" s="29"/>
      <c r="F22" s="140"/>
      <c r="G22" s="112"/>
    </row>
    <row r="23" spans="1:7" ht="40.5" customHeight="1">
      <c r="A23" s="60">
        <v>43</v>
      </c>
      <c r="B23" s="60">
        <v>511</v>
      </c>
      <c r="C23" s="32" t="s">
        <v>96</v>
      </c>
      <c r="D23" s="95"/>
      <c r="E23" s="29" t="s">
        <v>43</v>
      </c>
      <c r="F23" s="140">
        <v>3.25</v>
      </c>
      <c r="G23" s="112">
        <f>D23*F23</f>
        <v>0</v>
      </c>
    </row>
    <row r="24" spans="1:7" ht="12.75" customHeight="1">
      <c r="A24" s="60"/>
      <c r="B24" s="60"/>
      <c r="C24" s="32"/>
      <c r="D24" s="95"/>
      <c r="E24" s="29"/>
      <c r="F24" s="140"/>
      <c r="G24" s="112"/>
    </row>
    <row r="25" spans="1:7" ht="39.75" customHeight="1">
      <c r="A25" s="60">
        <v>43</v>
      </c>
      <c r="B25" s="60">
        <v>522</v>
      </c>
      <c r="C25" s="32" t="s">
        <v>142</v>
      </c>
      <c r="D25" s="95"/>
      <c r="E25" s="29" t="s">
        <v>43</v>
      </c>
      <c r="F25" s="140">
        <v>5</v>
      </c>
      <c r="G25" s="112">
        <f>D25*F25</f>
        <v>0</v>
      </c>
    </row>
    <row r="26" spans="1:7" ht="12.75" customHeight="1">
      <c r="A26" s="60"/>
      <c r="B26" s="60"/>
      <c r="C26" s="32"/>
      <c r="D26" s="95"/>
      <c r="E26" s="29"/>
      <c r="F26" s="140"/>
      <c r="G26" s="112"/>
    </row>
    <row r="27" spans="1:7" ht="12.75">
      <c r="A27" s="74" t="s">
        <v>46</v>
      </c>
      <c r="B27" s="74"/>
      <c r="C27" s="14" t="s">
        <v>47</v>
      </c>
      <c r="D27" s="98"/>
      <c r="E27" s="31"/>
      <c r="F27" s="106"/>
      <c r="G27" s="163"/>
    </row>
    <row r="28" spans="1:7" ht="38.25">
      <c r="A28" s="24">
        <v>44</v>
      </c>
      <c r="B28" s="24">
        <v>133</v>
      </c>
      <c r="C28" s="6" t="s">
        <v>62</v>
      </c>
      <c r="D28" s="95"/>
      <c r="E28" s="29" t="s">
        <v>24</v>
      </c>
      <c r="F28" s="112">
        <v>108.9</v>
      </c>
      <c r="G28" s="112">
        <f>D28*F28</f>
        <v>0</v>
      </c>
    </row>
    <row r="29" spans="3:7" ht="12.75">
      <c r="C29" s="6"/>
      <c r="D29" s="95"/>
      <c r="E29" s="29"/>
      <c r="F29" s="112"/>
      <c r="G29" s="112"/>
    </row>
    <row r="30" spans="1:7" ht="38.25">
      <c r="A30" s="24">
        <v>44</v>
      </c>
      <c r="B30" s="24">
        <v>143</v>
      </c>
      <c r="C30" s="6" t="s">
        <v>74</v>
      </c>
      <c r="D30" s="95"/>
      <c r="E30" s="29" t="s">
        <v>24</v>
      </c>
      <c r="F30" s="140">
        <v>112.18</v>
      </c>
      <c r="G30" s="112">
        <f>D30*F30</f>
        <v>0</v>
      </c>
    </row>
    <row r="31" spans="3:7" ht="12.75">
      <c r="C31" s="6"/>
      <c r="D31" s="95"/>
      <c r="E31" s="29"/>
      <c r="F31" s="95"/>
      <c r="G31" s="112"/>
    </row>
    <row r="32" spans="1:7" ht="38.25">
      <c r="A32" s="24">
        <v>44</v>
      </c>
      <c r="B32" s="24">
        <v>165</v>
      </c>
      <c r="C32" s="6" t="s">
        <v>145</v>
      </c>
      <c r="D32" s="95"/>
      <c r="E32" s="29" t="s">
        <v>24</v>
      </c>
      <c r="F32" s="140">
        <v>179.49</v>
      </c>
      <c r="G32" s="112">
        <f>D32*F32</f>
        <v>0</v>
      </c>
    </row>
    <row r="33" spans="3:7" ht="12.75">
      <c r="C33" s="6"/>
      <c r="D33" s="95"/>
      <c r="E33" s="29"/>
      <c r="F33" s="140"/>
      <c r="G33" s="112"/>
    </row>
    <row r="34" spans="1:7" ht="38.25">
      <c r="A34" s="24">
        <v>44</v>
      </c>
      <c r="B34" s="24">
        <v>223</v>
      </c>
      <c r="C34" s="6" t="s">
        <v>194</v>
      </c>
      <c r="D34" s="95"/>
      <c r="E34" s="29" t="s">
        <v>24</v>
      </c>
      <c r="F34" s="140">
        <v>219</v>
      </c>
      <c r="G34" s="112">
        <f>D34*F34</f>
        <v>0</v>
      </c>
    </row>
    <row r="35" spans="3:7" ht="12.75">
      <c r="C35" s="6"/>
      <c r="D35" s="95"/>
      <c r="E35" s="29"/>
      <c r="F35" s="140"/>
      <c r="G35" s="112"/>
    </row>
    <row r="36" spans="1:7" ht="38.25">
      <c r="A36" s="24">
        <v>44</v>
      </c>
      <c r="B36" s="24">
        <v>232</v>
      </c>
      <c r="C36" s="6" t="s">
        <v>195</v>
      </c>
      <c r="D36" s="95"/>
      <c r="E36" s="29" t="s">
        <v>24</v>
      </c>
      <c r="F36" s="140">
        <v>310.8</v>
      </c>
      <c r="G36" s="112">
        <f>D36*F36</f>
        <v>0</v>
      </c>
    </row>
    <row r="37" spans="3:7" ht="12.75">
      <c r="C37" s="6"/>
      <c r="D37" s="95"/>
      <c r="E37" s="29"/>
      <c r="F37" s="140"/>
      <c r="G37" s="112"/>
    </row>
    <row r="38" spans="1:7" ht="38.25">
      <c r="A38" s="24">
        <v>44</v>
      </c>
      <c r="B38" s="24">
        <v>845</v>
      </c>
      <c r="C38" s="6" t="s">
        <v>147</v>
      </c>
      <c r="D38" s="95"/>
      <c r="E38" s="29" t="s">
        <v>24</v>
      </c>
      <c r="F38" s="140">
        <v>179</v>
      </c>
      <c r="G38" s="112">
        <f>D38*F38</f>
        <v>0</v>
      </c>
    </row>
    <row r="39" spans="3:7" ht="12.75">
      <c r="C39" s="6"/>
      <c r="D39" s="95"/>
      <c r="E39" s="29"/>
      <c r="F39" s="140"/>
      <c r="G39" s="112"/>
    </row>
    <row r="40" spans="1:7" ht="38.25">
      <c r="A40" s="24">
        <v>44</v>
      </c>
      <c r="B40" s="24">
        <v>849</v>
      </c>
      <c r="C40" s="6" t="s">
        <v>196</v>
      </c>
      <c r="D40" s="95"/>
      <c r="E40" s="29" t="s">
        <v>24</v>
      </c>
      <c r="F40" s="140">
        <v>294</v>
      </c>
      <c r="G40" s="112">
        <f>D40*F40</f>
        <v>0</v>
      </c>
    </row>
    <row r="41" spans="3:7" ht="12.75">
      <c r="C41" s="6"/>
      <c r="D41" s="95"/>
      <c r="E41" s="29"/>
      <c r="F41" s="140"/>
      <c r="G41" s="112"/>
    </row>
    <row r="42" spans="1:7" ht="38.25">
      <c r="A42" s="24">
        <v>44</v>
      </c>
      <c r="B42" s="24">
        <v>854</v>
      </c>
      <c r="C42" s="6" t="s">
        <v>146</v>
      </c>
      <c r="D42" s="95"/>
      <c r="E42" s="29" t="s">
        <v>24</v>
      </c>
      <c r="F42" s="140">
        <v>192</v>
      </c>
      <c r="G42" s="112">
        <f>D42*F42</f>
        <v>0</v>
      </c>
    </row>
    <row r="43" spans="3:7" ht="12.75">
      <c r="C43" s="6"/>
      <c r="D43" s="95"/>
      <c r="E43" s="29"/>
      <c r="F43" s="140"/>
      <c r="G43" s="112"/>
    </row>
    <row r="44" spans="1:7" ht="38.25">
      <c r="A44" s="24">
        <v>44</v>
      </c>
      <c r="B44" s="24">
        <v>922</v>
      </c>
      <c r="C44" s="6" t="s">
        <v>148</v>
      </c>
      <c r="D44" s="95"/>
      <c r="E44" s="29" t="s">
        <v>24</v>
      </c>
      <c r="F44" s="140">
        <v>67</v>
      </c>
      <c r="G44" s="112">
        <f>D44*F44</f>
        <v>0</v>
      </c>
    </row>
    <row r="45" spans="3:7" ht="12.75">
      <c r="C45" s="6"/>
      <c r="D45" s="95"/>
      <c r="E45" s="29"/>
      <c r="F45" s="140"/>
      <c r="G45" s="112"/>
    </row>
    <row r="46" spans="1:7" ht="38.25">
      <c r="A46" s="24">
        <v>44</v>
      </c>
      <c r="B46" s="24">
        <v>929</v>
      </c>
      <c r="C46" s="6" t="s">
        <v>149</v>
      </c>
      <c r="D46" s="95"/>
      <c r="E46" s="29" t="s">
        <v>24</v>
      </c>
      <c r="F46" s="140">
        <v>91</v>
      </c>
      <c r="G46" s="112">
        <f>D46*F46</f>
        <v>0</v>
      </c>
    </row>
    <row r="47" spans="3:7" ht="12.75">
      <c r="C47" s="6"/>
      <c r="D47" s="95"/>
      <c r="E47" s="29"/>
      <c r="F47" s="140"/>
      <c r="G47" s="112"/>
    </row>
    <row r="48" spans="1:7" ht="38.25">
      <c r="A48" s="24">
        <v>44</v>
      </c>
      <c r="B48" s="24">
        <v>967</v>
      </c>
      <c r="C48" s="6" t="s">
        <v>101</v>
      </c>
      <c r="D48" s="95"/>
      <c r="E48" s="29" t="s">
        <v>24</v>
      </c>
      <c r="F48" s="140">
        <v>198</v>
      </c>
      <c r="G48" s="112">
        <f>D48*F48</f>
        <v>0</v>
      </c>
    </row>
    <row r="49" spans="3:7" ht="12.75">
      <c r="C49" s="6"/>
      <c r="D49" s="95"/>
      <c r="E49" s="29"/>
      <c r="F49" s="140"/>
      <c r="G49" s="112"/>
    </row>
    <row r="50" spans="1:7" ht="38.25">
      <c r="A50" s="24">
        <v>44</v>
      </c>
      <c r="B50" s="24" t="s">
        <v>150</v>
      </c>
      <c r="C50" s="6" t="s">
        <v>151</v>
      </c>
      <c r="D50" s="95"/>
      <c r="E50" s="29" t="s">
        <v>24</v>
      </c>
      <c r="F50" s="140">
        <v>342</v>
      </c>
      <c r="G50" s="112">
        <f>D50*F50</f>
        <v>0</v>
      </c>
    </row>
    <row r="51" spans="3:7" ht="12.75">
      <c r="C51" s="6"/>
      <c r="D51" s="95"/>
      <c r="E51" s="29"/>
      <c r="F51" s="140"/>
      <c r="G51" s="112"/>
    </row>
    <row r="52" spans="1:7" ht="38.25">
      <c r="A52" s="24">
        <v>44</v>
      </c>
      <c r="B52" s="24">
        <v>977</v>
      </c>
      <c r="C52" s="6" t="s">
        <v>152</v>
      </c>
      <c r="D52" s="95"/>
      <c r="E52" s="29" t="s">
        <v>24</v>
      </c>
      <c r="F52" s="140">
        <v>405</v>
      </c>
      <c r="G52" s="112">
        <f>D52*F52</f>
        <v>0</v>
      </c>
    </row>
    <row r="53" spans="3:7" ht="12.75">
      <c r="C53" s="6"/>
      <c r="D53" s="95"/>
      <c r="E53" s="29"/>
      <c r="F53" s="140"/>
      <c r="G53" s="112"/>
    </row>
    <row r="54" spans="1:7" ht="12.75">
      <c r="A54" s="74" t="s">
        <v>97</v>
      </c>
      <c r="B54" s="74"/>
      <c r="C54" s="14" t="s">
        <v>98</v>
      </c>
      <c r="D54" s="98"/>
      <c r="E54" s="31"/>
      <c r="F54" s="153"/>
      <c r="G54" s="163"/>
    </row>
    <row r="55" spans="1:7" ht="41.25" customHeight="1">
      <c r="A55" s="60">
        <v>45</v>
      </c>
      <c r="B55" s="60">
        <v>112</v>
      </c>
      <c r="C55" s="32" t="s">
        <v>143</v>
      </c>
      <c r="D55" s="95"/>
      <c r="E55" s="29" t="s">
        <v>43</v>
      </c>
      <c r="F55" s="140">
        <v>59.8</v>
      </c>
      <c r="G55" s="112">
        <f>D55*F55</f>
        <v>0</v>
      </c>
    </row>
    <row r="56" spans="1:7" ht="12.75" customHeight="1">
      <c r="A56" s="60"/>
      <c r="B56" s="60"/>
      <c r="C56" s="32"/>
      <c r="D56" s="95"/>
      <c r="E56" s="29"/>
      <c r="F56" s="140"/>
      <c r="G56" s="112"/>
    </row>
    <row r="57" spans="1:7" ht="54.75" customHeight="1" thickBot="1">
      <c r="A57" s="78">
        <v>45</v>
      </c>
      <c r="B57" s="78">
        <v>211</v>
      </c>
      <c r="C57" s="83" t="s">
        <v>144</v>
      </c>
      <c r="D57" s="156"/>
      <c r="E57" s="84" t="s">
        <v>24</v>
      </c>
      <c r="F57" s="157">
        <v>148</v>
      </c>
      <c r="G57" s="164">
        <f>D57*F57</f>
        <v>0</v>
      </c>
    </row>
    <row r="58" spans="1:7" ht="12.75" customHeight="1">
      <c r="A58" s="60"/>
      <c r="B58" s="60"/>
      <c r="C58" s="32"/>
      <c r="D58" s="95"/>
      <c r="E58" s="29"/>
      <c r="F58" s="112"/>
      <c r="G58" s="112"/>
    </row>
    <row r="59" spans="1:7" s="70" customFormat="1" ht="12.75">
      <c r="A59" s="88" t="s">
        <v>6</v>
      </c>
      <c r="B59" s="88"/>
      <c r="C59" s="66" t="s">
        <v>7</v>
      </c>
      <c r="D59" s="67"/>
      <c r="E59" s="68"/>
      <c r="F59" s="67" t="s">
        <v>29</v>
      </c>
      <c r="G59" s="118">
        <f>SUM(G5:G58)</f>
        <v>0</v>
      </c>
    </row>
    <row r="60" spans="1:7" ht="12.75">
      <c r="A60" s="73"/>
      <c r="B60" s="73"/>
      <c r="C60" s="20"/>
      <c r="D60" s="28"/>
      <c r="E60" s="54"/>
      <c r="F60" s="28"/>
      <c r="G60" s="23"/>
    </row>
    <row r="61" spans="1:7" ht="12.75">
      <c r="A61" s="73"/>
      <c r="B61" s="73"/>
      <c r="C61" s="20"/>
      <c r="D61" s="28"/>
      <c r="E61" s="54"/>
      <c r="F61" s="28"/>
      <c r="G61" s="23"/>
    </row>
    <row r="62" spans="1:7" ht="12.75">
      <c r="A62" s="73"/>
      <c r="B62" s="73"/>
      <c r="C62" s="20"/>
      <c r="D62" s="28"/>
      <c r="E62" s="54"/>
      <c r="F62" s="28"/>
      <c r="G62" s="23"/>
    </row>
    <row r="63" spans="1:7" ht="12.75" hidden="1">
      <c r="A63" s="73"/>
      <c r="B63" s="73"/>
      <c r="C63" s="20"/>
      <c r="D63" s="28"/>
      <c r="E63" s="54"/>
      <c r="F63" s="28"/>
      <c r="G63" s="23"/>
    </row>
    <row r="64" spans="1:7" ht="13.5" hidden="1" thickBot="1">
      <c r="A64" s="78"/>
      <c r="B64" s="78"/>
      <c r="C64" s="7"/>
      <c r="D64" s="21"/>
      <c r="E64" s="30"/>
      <c r="F64" s="21"/>
      <c r="G64" s="21"/>
    </row>
    <row r="65" spans="1:7" ht="12.75" hidden="1">
      <c r="A65" s="79" t="s">
        <v>6</v>
      </c>
      <c r="B65" s="79"/>
      <c r="C65" s="52" t="s">
        <v>7</v>
      </c>
      <c r="D65" s="53"/>
      <c r="E65" s="55"/>
      <c r="F65" s="47" t="s">
        <v>29</v>
      </c>
      <c r="G65" s="45"/>
    </row>
    <row r="66" ht="12.75" hidden="1">
      <c r="F66"/>
    </row>
    <row r="67" ht="12.75" hidden="1"/>
    <row r="68" ht="12.75" hidden="1"/>
    <row r="69" ht="3" customHeight="1"/>
  </sheetData>
  <sheetProtection/>
  <printOptions/>
  <pageMargins left="1.0236220472440944" right="0.7480314960629921" top="0.7874015748031497" bottom="0.3937007874015748" header="0.3937007874015748" footer="0.1968503937007874"/>
  <pageSetup firstPageNumber="1" useFirstPageNumber="1" horizontalDpi="600" verticalDpi="600" orientation="portrait" paperSize="9" scale="87" r:id="rId1"/>
  <headerFooter alignWithMargins="0">
    <oddHeader>&amp;C&amp;F</oddHeader>
    <oddFooter>&amp;RStran &amp;P od &amp;N</oddFooter>
  </headerFooter>
  <rowBreaks count="1" manualBreakCount="1">
    <brk id="2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SheetLayoutView="100" workbookViewId="0" topLeftCell="B39">
      <selection activeCell="D48" sqref="D5:D48"/>
    </sheetView>
  </sheetViews>
  <sheetFormatPr defaultColWidth="9.00390625" defaultRowHeight="12.75"/>
  <cols>
    <col min="1" max="1" width="3.25390625" style="0" customWidth="1"/>
    <col min="2" max="2" width="6.125" style="0" customWidth="1"/>
    <col min="3" max="3" width="32.75390625" style="0" customWidth="1"/>
    <col min="4" max="4" width="8.00390625" style="0" customWidth="1"/>
    <col min="5" max="5" width="6.25390625" style="0" customWidth="1"/>
    <col min="6" max="6" width="15.75390625" style="0" customWidth="1"/>
    <col min="7" max="7" width="17.75390625" style="0" customWidth="1"/>
    <col min="8" max="8" width="9.75390625" style="0" bestFit="1" customWidth="1"/>
  </cols>
  <sheetData>
    <row r="1" spans="1:7" ht="12.75">
      <c r="A1" s="71" t="s">
        <v>11</v>
      </c>
      <c r="B1" s="71"/>
      <c r="C1" s="1" t="s">
        <v>12</v>
      </c>
      <c r="D1" s="1" t="s">
        <v>13</v>
      </c>
      <c r="E1" s="1" t="s">
        <v>14</v>
      </c>
      <c r="F1" s="2" t="s">
        <v>15</v>
      </c>
      <c r="G1" s="1" t="s">
        <v>16</v>
      </c>
    </row>
    <row r="2" spans="1:7" ht="13.5" thickBot="1">
      <c r="A2" s="72" t="s">
        <v>17</v>
      </c>
      <c r="B2" s="72"/>
      <c r="C2" s="9" t="s">
        <v>18</v>
      </c>
      <c r="D2" s="9" t="s">
        <v>17</v>
      </c>
      <c r="E2" s="9"/>
      <c r="F2" s="10" t="s">
        <v>19</v>
      </c>
      <c r="G2" s="27"/>
    </row>
    <row r="3" spans="1:7" ht="13.5" thickTop="1">
      <c r="A3" s="135" t="s">
        <v>66</v>
      </c>
      <c r="B3" s="135"/>
      <c r="C3" s="136" t="s">
        <v>67</v>
      </c>
      <c r="D3" s="90"/>
      <c r="E3" s="96"/>
      <c r="F3" s="137"/>
      <c r="G3" s="90"/>
    </row>
    <row r="4" spans="1:7" ht="12.75">
      <c r="A4" s="138" t="s">
        <v>102</v>
      </c>
      <c r="B4" s="138"/>
      <c r="C4" s="98" t="s">
        <v>103</v>
      </c>
      <c r="D4" s="98"/>
      <c r="E4" s="139"/>
      <c r="F4" s="158"/>
      <c r="G4" s="158"/>
    </row>
    <row r="5" spans="1:7" ht="38.25" customHeight="1">
      <c r="A5" s="159">
        <v>61</v>
      </c>
      <c r="B5" s="159">
        <v>122</v>
      </c>
      <c r="C5" s="160" t="s">
        <v>104</v>
      </c>
      <c r="D5" s="161"/>
      <c r="E5" s="100" t="s">
        <v>24</v>
      </c>
      <c r="F5" s="112">
        <v>34.56</v>
      </c>
      <c r="G5" s="112">
        <f>D5*F5</f>
        <v>0</v>
      </c>
    </row>
    <row r="6" spans="1:7" ht="12.75" customHeight="1">
      <c r="A6" s="159"/>
      <c r="B6" s="159"/>
      <c r="C6" s="99"/>
      <c r="D6" s="161"/>
      <c r="E6" s="100"/>
      <c r="F6" s="112"/>
      <c r="G6" s="112"/>
    </row>
    <row r="7" spans="1:7" ht="54.75" customHeight="1">
      <c r="A7" s="159">
        <v>61</v>
      </c>
      <c r="B7" s="159" t="s">
        <v>115</v>
      </c>
      <c r="C7" s="99" t="s">
        <v>114</v>
      </c>
      <c r="D7" s="161"/>
      <c r="E7" s="100" t="s">
        <v>24</v>
      </c>
      <c r="F7" s="112">
        <v>34.88</v>
      </c>
      <c r="G7" s="112">
        <f>D7*F7</f>
        <v>0</v>
      </c>
    </row>
    <row r="8" spans="1:7" ht="12.75" customHeight="1">
      <c r="A8" s="159"/>
      <c r="B8" s="159"/>
      <c r="C8" s="141"/>
      <c r="D8" s="161"/>
      <c r="E8" s="100"/>
      <c r="F8" s="112"/>
      <c r="G8" s="112"/>
    </row>
    <row r="9" spans="1:7" ht="54.75" customHeight="1">
      <c r="A9" s="159">
        <v>61</v>
      </c>
      <c r="B9" s="159" t="s">
        <v>116</v>
      </c>
      <c r="C9" s="99" t="s">
        <v>118</v>
      </c>
      <c r="D9" s="161"/>
      <c r="E9" s="100" t="s">
        <v>24</v>
      </c>
      <c r="F9" s="112">
        <v>38.56</v>
      </c>
      <c r="G9" s="112">
        <f>D9*F9</f>
        <v>0</v>
      </c>
    </row>
    <row r="10" spans="1:7" ht="12.75" customHeight="1">
      <c r="A10" s="159"/>
      <c r="B10" s="159"/>
      <c r="C10" s="141"/>
      <c r="D10" s="161"/>
      <c r="E10" s="100"/>
      <c r="F10" s="112"/>
      <c r="G10" s="112"/>
    </row>
    <row r="11" spans="1:7" ht="54.75" customHeight="1">
      <c r="A11" s="159">
        <v>61</v>
      </c>
      <c r="B11" s="159" t="s">
        <v>117</v>
      </c>
      <c r="C11" s="99" t="s">
        <v>119</v>
      </c>
      <c r="D11" s="161"/>
      <c r="E11" s="100" t="s">
        <v>24</v>
      </c>
      <c r="F11" s="112">
        <v>38.56</v>
      </c>
      <c r="G11" s="112">
        <f>D11*F11</f>
        <v>0</v>
      </c>
    </row>
    <row r="12" spans="1:7" ht="12.75" customHeight="1">
      <c r="A12" s="159"/>
      <c r="B12" s="159"/>
      <c r="C12" s="141"/>
      <c r="D12" s="161"/>
      <c r="E12" s="100"/>
      <c r="F12" s="112"/>
      <c r="G12" s="112"/>
    </row>
    <row r="13" spans="1:7" ht="51" customHeight="1">
      <c r="A13" s="159">
        <v>61</v>
      </c>
      <c r="B13" s="159">
        <v>652</v>
      </c>
      <c r="C13" s="141" t="s">
        <v>198</v>
      </c>
      <c r="D13" s="161"/>
      <c r="E13" s="100" t="s">
        <v>24</v>
      </c>
      <c r="F13" s="112">
        <v>83.16</v>
      </c>
      <c r="G13" s="112">
        <f>D13*F13</f>
        <v>0</v>
      </c>
    </row>
    <row r="14" spans="1:7" ht="12.75" customHeight="1">
      <c r="A14" s="159"/>
      <c r="B14" s="159"/>
      <c r="C14" s="141"/>
      <c r="D14" s="161"/>
      <c r="E14" s="100"/>
      <c r="F14" s="112"/>
      <c r="G14" s="112"/>
    </row>
    <row r="15" spans="1:7" ht="51" customHeight="1">
      <c r="A15" s="159">
        <v>61</v>
      </c>
      <c r="B15" s="159" t="s">
        <v>199</v>
      </c>
      <c r="C15" s="141" t="s">
        <v>200</v>
      </c>
      <c r="D15" s="161"/>
      <c r="E15" s="100" t="s">
        <v>24</v>
      </c>
      <c r="F15" s="112">
        <v>237.3</v>
      </c>
      <c r="G15" s="112">
        <f>D15*F15</f>
        <v>0</v>
      </c>
    </row>
    <row r="16" spans="1:7" ht="12.75" customHeight="1">
      <c r="A16" s="159"/>
      <c r="B16" s="159"/>
      <c r="C16" s="141"/>
      <c r="D16" s="161"/>
      <c r="E16" s="100"/>
      <c r="F16" s="112"/>
      <c r="G16" s="112"/>
    </row>
    <row r="17" spans="1:7" ht="53.25" customHeight="1">
      <c r="A17" s="159">
        <v>61</v>
      </c>
      <c r="B17" s="159">
        <v>541</v>
      </c>
      <c r="C17" s="141" t="s">
        <v>201</v>
      </c>
      <c r="D17" s="161"/>
      <c r="E17" s="100" t="s">
        <v>24</v>
      </c>
      <c r="F17" s="140">
        <v>237.3</v>
      </c>
      <c r="G17" s="112">
        <f>D17*F17</f>
        <v>0</v>
      </c>
    </row>
    <row r="18" spans="1:7" ht="12.75" customHeight="1">
      <c r="A18" s="159"/>
      <c r="B18" s="159"/>
      <c r="C18" s="141"/>
      <c r="D18" s="161"/>
      <c r="E18" s="100"/>
      <c r="F18" s="140"/>
      <c r="G18" s="112"/>
    </row>
    <row r="19" spans="1:7" ht="53.25" customHeight="1">
      <c r="A19" s="159">
        <v>61</v>
      </c>
      <c r="B19" s="159">
        <v>721</v>
      </c>
      <c r="C19" s="141" t="s">
        <v>121</v>
      </c>
      <c r="D19" s="161"/>
      <c r="E19" s="100" t="s">
        <v>24</v>
      </c>
      <c r="F19" s="140">
        <v>152.67</v>
      </c>
      <c r="G19" s="112">
        <f>D19*F19</f>
        <v>0</v>
      </c>
    </row>
    <row r="20" spans="1:7" ht="12.75" customHeight="1">
      <c r="A20" s="159"/>
      <c r="B20" s="159"/>
      <c r="C20" s="141"/>
      <c r="D20" s="161"/>
      <c r="E20" s="100"/>
      <c r="F20" s="140"/>
      <c r="G20" s="112"/>
    </row>
    <row r="21" spans="1:7" ht="53.25" customHeight="1">
      <c r="A21" s="159">
        <v>61</v>
      </c>
      <c r="B21" s="159" t="s">
        <v>120</v>
      </c>
      <c r="C21" s="141" t="s">
        <v>122</v>
      </c>
      <c r="D21" s="161"/>
      <c r="E21" s="100" t="s">
        <v>24</v>
      </c>
      <c r="F21" s="140">
        <v>96.85</v>
      </c>
      <c r="G21" s="112">
        <f>D21*F21</f>
        <v>0</v>
      </c>
    </row>
    <row r="22" spans="1:7" ht="12.75" customHeight="1">
      <c r="A22" s="159"/>
      <c r="B22" s="159"/>
      <c r="C22" s="99"/>
      <c r="D22" s="161"/>
      <c r="E22" s="100"/>
      <c r="F22" s="112"/>
      <c r="G22" s="112"/>
    </row>
    <row r="23" spans="1:7" ht="51">
      <c r="A23" s="75">
        <v>61</v>
      </c>
      <c r="B23" s="75" t="s">
        <v>105</v>
      </c>
      <c r="C23" s="162" t="s">
        <v>197</v>
      </c>
      <c r="D23" s="161"/>
      <c r="E23" s="100" t="s">
        <v>24</v>
      </c>
      <c r="F23" s="112">
        <v>223.5</v>
      </c>
      <c r="G23" s="112">
        <f>D23*F23</f>
        <v>0</v>
      </c>
    </row>
    <row r="24" spans="1:7" ht="12.75">
      <c r="A24" s="75"/>
      <c r="B24" s="75"/>
      <c r="C24" s="162"/>
      <c r="D24" s="161"/>
      <c r="E24" s="100"/>
      <c r="F24" s="112"/>
      <c r="G24" s="112"/>
    </row>
    <row r="25" spans="1:7" ht="51">
      <c r="A25" s="75">
        <v>61</v>
      </c>
      <c r="B25" s="75">
        <v>999</v>
      </c>
      <c r="C25" s="162" t="s">
        <v>202</v>
      </c>
      <c r="D25" s="161"/>
      <c r="E25" s="100" t="s">
        <v>24</v>
      </c>
      <c r="F25" s="112">
        <v>653.4</v>
      </c>
      <c r="G25" s="112">
        <f>D25*F25</f>
        <v>0</v>
      </c>
    </row>
    <row r="26" spans="1:7" ht="12.75">
      <c r="A26" s="75"/>
      <c r="B26" s="75"/>
      <c r="C26" s="162"/>
      <c r="D26" s="161"/>
      <c r="E26" s="100"/>
      <c r="F26" s="112"/>
      <c r="G26" s="112"/>
    </row>
    <row r="27" spans="1:7" ht="12.75">
      <c r="A27" s="135"/>
      <c r="B27" s="135"/>
      <c r="C27" s="136"/>
      <c r="D27" s="90"/>
      <c r="E27" s="96"/>
      <c r="F27" s="137"/>
      <c r="G27" s="112"/>
    </row>
    <row r="28" spans="1:7" ht="12.75" customHeight="1">
      <c r="A28" s="138" t="s">
        <v>68</v>
      </c>
      <c r="B28" s="138"/>
      <c r="C28" s="98" t="s">
        <v>69</v>
      </c>
      <c r="D28" s="98"/>
      <c r="E28" s="139"/>
      <c r="F28" s="142"/>
      <c r="G28" s="163"/>
    </row>
    <row r="29" spans="1:7" ht="12.75" customHeight="1">
      <c r="A29" s="75"/>
      <c r="B29" s="75"/>
      <c r="C29" s="141"/>
      <c r="D29" s="95"/>
      <c r="E29" s="29"/>
      <c r="F29" s="140"/>
      <c r="G29" s="112"/>
    </row>
    <row r="30" spans="1:7" ht="77.25" customHeight="1">
      <c r="A30" s="75">
        <v>62</v>
      </c>
      <c r="B30" s="75">
        <v>121</v>
      </c>
      <c r="C30" s="141" t="s">
        <v>123</v>
      </c>
      <c r="D30" s="95"/>
      <c r="E30" s="29" t="s">
        <v>43</v>
      </c>
      <c r="F30" s="140">
        <v>1.3</v>
      </c>
      <c r="G30" s="112">
        <f>D30*F30</f>
        <v>0</v>
      </c>
    </row>
    <row r="31" spans="1:7" ht="12.75" customHeight="1">
      <c r="A31" s="75"/>
      <c r="B31" s="75"/>
      <c r="C31" s="141"/>
      <c r="D31" s="95"/>
      <c r="E31" s="29"/>
      <c r="F31" s="140"/>
      <c r="G31" s="112"/>
    </row>
    <row r="32" spans="1:7" ht="77.25" customHeight="1">
      <c r="A32" s="75">
        <v>62</v>
      </c>
      <c r="B32" s="75">
        <v>122</v>
      </c>
      <c r="C32" s="141" t="s">
        <v>203</v>
      </c>
      <c r="D32" s="95"/>
      <c r="E32" s="29" t="s">
        <v>43</v>
      </c>
      <c r="F32" s="140">
        <v>1.3</v>
      </c>
      <c r="G32" s="112">
        <f>D32*F32</f>
        <v>0</v>
      </c>
    </row>
    <row r="33" spans="1:7" ht="12.75" customHeight="1">
      <c r="A33" s="75"/>
      <c r="B33" s="75"/>
      <c r="C33" s="141"/>
      <c r="D33" s="95"/>
      <c r="E33" s="29"/>
      <c r="F33" s="140"/>
      <c r="G33" s="112"/>
    </row>
    <row r="34" spans="1:7" ht="77.25" customHeight="1">
      <c r="A34" s="75">
        <v>62</v>
      </c>
      <c r="B34" s="75" t="s">
        <v>125</v>
      </c>
      <c r="C34" s="141" t="s">
        <v>126</v>
      </c>
      <c r="D34" s="95"/>
      <c r="E34" s="29" t="s">
        <v>43</v>
      </c>
      <c r="F34" s="140">
        <v>1.3</v>
      </c>
      <c r="G34" s="112">
        <f>D34*F34</f>
        <v>0</v>
      </c>
    </row>
    <row r="35" spans="1:7" ht="12.75" customHeight="1">
      <c r="A35" s="75"/>
      <c r="B35" s="75"/>
      <c r="C35" s="141"/>
      <c r="D35" s="95"/>
      <c r="E35" s="29"/>
      <c r="F35" s="140"/>
      <c r="G35" s="112"/>
    </row>
    <row r="36" spans="1:7" ht="81" customHeight="1">
      <c r="A36" s="75">
        <v>62</v>
      </c>
      <c r="B36" s="75">
        <v>173</v>
      </c>
      <c r="C36" s="141" t="s">
        <v>127</v>
      </c>
      <c r="D36" s="95"/>
      <c r="E36" s="29" t="s">
        <v>27</v>
      </c>
      <c r="F36" s="140">
        <v>13.4</v>
      </c>
      <c r="G36" s="112">
        <f>D36*F36</f>
        <v>0</v>
      </c>
    </row>
    <row r="37" spans="1:7" ht="12.75" customHeight="1">
      <c r="A37" s="75"/>
      <c r="B37" s="75"/>
      <c r="C37" s="141"/>
      <c r="D37" s="95"/>
      <c r="E37" s="29"/>
      <c r="F37" s="140"/>
      <c r="G37" s="112"/>
    </row>
    <row r="38" spans="1:7" ht="75" customHeight="1">
      <c r="A38" s="75">
        <v>62</v>
      </c>
      <c r="B38" s="75">
        <v>168</v>
      </c>
      <c r="C38" s="141" t="s">
        <v>204</v>
      </c>
      <c r="D38" s="95"/>
      <c r="E38" s="29" t="s">
        <v>27</v>
      </c>
      <c r="F38" s="140">
        <v>13.4</v>
      </c>
      <c r="G38" s="112">
        <f>D38*F38</f>
        <v>0</v>
      </c>
    </row>
    <row r="39" spans="1:7" ht="12.75" customHeight="1">
      <c r="A39" s="75"/>
      <c r="B39" s="75"/>
      <c r="C39" s="141"/>
      <c r="D39" s="95"/>
      <c r="E39" s="29"/>
      <c r="F39" s="140"/>
      <c r="G39" s="112"/>
    </row>
    <row r="40" spans="1:7" ht="40.5" customHeight="1">
      <c r="A40" s="75">
        <v>62</v>
      </c>
      <c r="B40" s="75">
        <v>252</v>
      </c>
      <c r="C40" s="141" t="s">
        <v>124</v>
      </c>
      <c r="D40" s="95"/>
      <c r="E40" s="29" t="s">
        <v>43</v>
      </c>
      <c r="F40" s="140">
        <v>1</v>
      </c>
      <c r="G40" s="140">
        <f>D40*F40</f>
        <v>0</v>
      </c>
    </row>
    <row r="41" spans="1:7" ht="12.75" customHeight="1">
      <c r="A41" s="75"/>
      <c r="B41" s="75"/>
      <c r="C41" s="141"/>
      <c r="D41" s="95"/>
      <c r="E41" s="29"/>
      <c r="F41" s="140"/>
      <c r="G41" s="140"/>
    </row>
    <row r="42" spans="1:7" ht="12.75" customHeight="1">
      <c r="A42" s="74" t="s">
        <v>175</v>
      </c>
      <c r="B42" s="74"/>
      <c r="C42" s="14" t="s">
        <v>176</v>
      </c>
      <c r="D42" s="25"/>
      <c r="E42" s="31"/>
      <c r="F42" s="166"/>
      <c r="G42" s="166"/>
    </row>
    <row r="43" spans="1:7" ht="40.5" customHeight="1">
      <c r="A43" s="73">
        <v>64</v>
      </c>
      <c r="B43" s="73" t="s">
        <v>177</v>
      </c>
      <c r="C43" s="81" t="s">
        <v>178</v>
      </c>
      <c r="D43" s="95"/>
      <c r="E43" s="49" t="s">
        <v>43</v>
      </c>
      <c r="F43" s="112">
        <v>36</v>
      </c>
      <c r="G43" s="112">
        <f>D43*F43</f>
        <v>0</v>
      </c>
    </row>
    <row r="44" spans="1:8" ht="12.75">
      <c r="A44" s="73"/>
      <c r="B44" s="73"/>
      <c r="C44" s="81"/>
      <c r="D44" s="95"/>
      <c r="E44" s="49"/>
      <c r="F44" s="112"/>
      <c r="G44" s="112"/>
      <c r="H44" s="175"/>
    </row>
    <row r="45" spans="1:7" ht="39" customHeight="1">
      <c r="A45" s="73">
        <v>64</v>
      </c>
      <c r="B45" s="73" t="s">
        <v>179</v>
      </c>
      <c r="C45" s="81" t="s">
        <v>180</v>
      </c>
      <c r="D45" s="95"/>
      <c r="E45" s="49" t="s">
        <v>24</v>
      </c>
      <c r="F45" s="112">
        <v>16.5</v>
      </c>
      <c r="G45" s="112">
        <f>D45*F45</f>
        <v>0</v>
      </c>
    </row>
    <row r="46" spans="1:7" ht="12.75">
      <c r="A46" s="73"/>
      <c r="B46" s="73"/>
      <c r="C46" s="81"/>
      <c r="D46" s="95"/>
      <c r="E46" s="49"/>
      <c r="F46" s="112"/>
      <c r="G46" s="112"/>
    </row>
    <row r="47" spans="1:7" ht="42" customHeight="1" thickBot="1">
      <c r="A47" s="167">
        <v>64</v>
      </c>
      <c r="B47" s="167" t="s">
        <v>181</v>
      </c>
      <c r="C47" s="168" t="s">
        <v>182</v>
      </c>
      <c r="D47" s="156"/>
      <c r="E47" s="169" t="s">
        <v>24</v>
      </c>
      <c r="F47" s="164">
        <v>160</v>
      </c>
      <c r="G47" s="164">
        <f>D47*F47</f>
        <v>0</v>
      </c>
    </row>
    <row r="48" spans="1:7" ht="12.75" customHeight="1">
      <c r="A48" s="75"/>
      <c r="B48" s="75"/>
      <c r="C48" s="141"/>
      <c r="D48" s="95"/>
      <c r="E48" s="29"/>
      <c r="F48" s="140"/>
      <c r="G48" s="112"/>
    </row>
    <row r="49" spans="1:7" ht="12.75">
      <c r="A49" s="143" t="s">
        <v>66</v>
      </c>
      <c r="B49" s="143"/>
      <c r="C49" s="144" t="s">
        <v>67</v>
      </c>
      <c r="D49" s="145"/>
      <c r="E49" s="146"/>
      <c r="F49" s="147" t="s">
        <v>29</v>
      </c>
      <c r="G49" s="148">
        <f>SUM(G5:G48)</f>
        <v>0</v>
      </c>
    </row>
  </sheetData>
  <sheetProtection/>
  <printOptions/>
  <pageMargins left="1.0236220472440944" right="0.75" top="0.7874015748031497" bottom="0.3937007874015748" header="0.3937007874015748" footer="0.1968503937007874"/>
  <pageSetup horizontalDpi="600" verticalDpi="600" orientation="portrait" paperSize="9" scale="92" r:id="rId1"/>
  <headerFooter alignWithMargins="0">
    <oddHeader>&amp;C&amp;F</oddHeader>
  </headerFooter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L14"/>
  <sheetViews>
    <sheetView view="pageBreakPreview" zoomScale="85" zoomScaleSheetLayoutView="85" workbookViewId="0" topLeftCell="A1">
      <selection activeCell="D5" sqref="D5:D11"/>
    </sheetView>
  </sheetViews>
  <sheetFormatPr defaultColWidth="9.00390625" defaultRowHeight="12.75"/>
  <cols>
    <col min="1" max="1" width="3.25390625" style="0" customWidth="1"/>
    <col min="2" max="2" width="6.125" style="0" customWidth="1"/>
    <col min="3" max="3" width="32.75390625" style="0" customWidth="1"/>
    <col min="4" max="4" width="8.00390625" style="0" customWidth="1"/>
    <col min="5" max="5" width="6.25390625" style="0" customWidth="1"/>
    <col min="6" max="6" width="15.75390625" style="0" customWidth="1"/>
    <col min="7" max="7" width="17.75390625" style="0" customWidth="1"/>
  </cols>
  <sheetData>
    <row r="1" spans="1:7" ht="12.75">
      <c r="A1" s="71" t="s">
        <v>11</v>
      </c>
      <c r="B1" s="71"/>
      <c r="C1" s="71" t="s">
        <v>12</v>
      </c>
      <c r="D1" s="1" t="s">
        <v>13</v>
      </c>
      <c r="E1" s="1" t="s">
        <v>14</v>
      </c>
      <c r="F1" s="1" t="s">
        <v>15</v>
      </c>
      <c r="G1" s="1" t="s">
        <v>16</v>
      </c>
    </row>
    <row r="2" spans="1:7" ht="13.5" thickBot="1">
      <c r="A2" s="72" t="s">
        <v>17</v>
      </c>
      <c r="B2" s="72"/>
      <c r="C2" s="72" t="s">
        <v>18</v>
      </c>
      <c r="D2" s="9" t="s">
        <v>17</v>
      </c>
      <c r="E2" s="9"/>
      <c r="F2" s="9" t="s">
        <v>19</v>
      </c>
      <c r="G2" s="27"/>
    </row>
    <row r="3" spans="1:7" ht="13.5" thickTop="1">
      <c r="A3" s="20" t="s">
        <v>8</v>
      </c>
      <c r="B3" s="20"/>
      <c r="C3" s="22" t="s">
        <v>9</v>
      </c>
      <c r="D3" s="20"/>
      <c r="E3" s="20"/>
      <c r="F3" s="20"/>
      <c r="G3" s="20"/>
    </row>
    <row r="4" spans="1:7" ht="12.75">
      <c r="A4" s="14" t="s">
        <v>59</v>
      </c>
      <c r="B4" s="14"/>
      <c r="C4" s="14" t="s">
        <v>48</v>
      </c>
      <c r="D4" s="14"/>
      <c r="E4" s="14"/>
      <c r="F4" s="14"/>
      <c r="G4" s="57"/>
    </row>
    <row r="5" spans="1:7" ht="12.75">
      <c r="A5" s="60">
        <v>79</v>
      </c>
      <c r="B5" s="60">
        <v>311</v>
      </c>
      <c r="C5" s="32" t="s">
        <v>49</v>
      </c>
      <c r="D5" s="23"/>
      <c r="E5" s="29" t="s">
        <v>50</v>
      </c>
      <c r="F5" s="112">
        <v>30</v>
      </c>
      <c r="G5" s="112">
        <f>D5*F5</f>
        <v>0</v>
      </c>
    </row>
    <row r="6" spans="1:7" ht="12.75">
      <c r="A6" s="60"/>
      <c r="B6" s="60"/>
      <c r="C6" s="32"/>
      <c r="D6" s="23"/>
      <c r="E6" s="29"/>
      <c r="F6" s="112"/>
      <c r="G6" s="112"/>
    </row>
    <row r="7" spans="1:7" ht="12.75">
      <c r="A7" s="60">
        <v>79</v>
      </c>
      <c r="B7" s="60">
        <v>351</v>
      </c>
      <c r="C7" s="32" t="s">
        <v>60</v>
      </c>
      <c r="D7" s="23"/>
      <c r="E7" s="29" t="s">
        <v>50</v>
      </c>
      <c r="F7" s="112">
        <v>30</v>
      </c>
      <c r="G7" s="112">
        <f>D7*F7</f>
        <v>0</v>
      </c>
    </row>
    <row r="8" spans="1:7" ht="12.75">
      <c r="A8" s="60"/>
      <c r="B8" s="60"/>
      <c r="C8" s="32"/>
      <c r="D8" s="23"/>
      <c r="E8" s="29"/>
      <c r="F8" s="33"/>
      <c r="G8" s="112"/>
    </row>
    <row r="9" spans="1:7" ht="25.5">
      <c r="A9" s="60">
        <v>79</v>
      </c>
      <c r="B9" s="60">
        <v>514</v>
      </c>
      <c r="C9" s="32" t="s">
        <v>79</v>
      </c>
      <c r="D9" s="23"/>
      <c r="E9" s="29" t="s">
        <v>24</v>
      </c>
      <c r="F9" s="112">
        <v>14500</v>
      </c>
      <c r="G9" s="112">
        <f>D9*F9</f>
        <v>0</v>
      </c>
    </row>
    <row r="10" spans="1:7" ht="12.75">
      <c r="A10" s="60"/>
      <c r="B10" s="60"/>
      <c r="C10" s="32"/>
      <c r="D10" s="23"/>
      <c r="E10" s="29"/>
      <c r="F10" s="112"/>
      <c r="G10" s="112"/>
    </row>
    <row r="11" spans="1:7" ht="12.75">
      <c r="A11" s="60">
        <v>79</v>
      </c>
      <c r="B11" s="60">
        <v>515</v>
      </c>
      <c r="C11" s="32" t="s">
        <v>208</v>
      </c>
      <c r="D11" s="23"/>
      <c r="E11" s="29" t="s">
        <v>24</v>
      </c>
      <c r="F11" s="112">
        <v>1200</v>
      </c>
      <c r="G11" s="112">
        <f>D11*F11</f>
        <v>0</v>
      </c>
    </row>
    <row r="12" spans="1:64" s="7" customFormat="1" ht="14.25" customHeight="1" thickBot="1">
      <c r="A12" s="78"/>
      <c r="B12" s="78"/>
      <c r="C12" s="83"/>
      <c r="D12" s="12"/>
      <c r="E12" s="84"/>
      <c r="F12" s="85"/>
      <c r="G12" s="8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</row>
    <row r="13" spans="1:7" s="20" customFormat="1" ht="14.25" customHeight="1">
      <c r="A13" s="60"/>
      <c r="B13" s="60"/>
      <c r="C13" s="32"/>
      <c r="D13" s="23"/>
      <c r="E13" s="29"/>
      <c r="F13" s="33"/>
      <c r="G13" s="50"/>
    </row>
    <row r="14" spans="1:7" s="20" customFormat="1" ht="12.75">
      <c r="A14" s="52" t="s">
        <v>8</v>
      </c>
      <c r="B14" s="52"/>
      <c r="C14" s="51" t="s">
        <v>9</v>
      </c>
      <c r="D14" s="44"/>
      <c r="E14" s="44"/>
      <c r="F14" s="47" t="s">
        <v>29</v>
      </c>
      <c r="G14" s="118">
        <f>SUM(G5:G13)</f>
        <v>0</v>
      </c>
    </row>
    <row r="15" s="20" customFormat="1" ht="12.75"/>
    <row r="16" ht="12" customHeight="1"/>
  </sheetData>
  <sheetProtection/>
  <printOptions/>
  <pageMargins left="1.0236220472440944" right="0.7480314960629921" top="0.7874015748031497" bottom="0.3937007874015748" header="0.3937007874015748" footer="0.1968503937007874"/>
  <pageSetup firstPageNumber="1" useFirstPageNumber="1" horizontalDpi="600" verticalDpi="600" orientation="portrait" paperSize="9" scale="92" r:id="rId1"/>
  <headerFooter alignWithMargins="0">
    <oddHeader>&amp;C&amp;F</oddHeader>
    <oddFooter>&amp;RStran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8:M41"/>
  <sheetViews>
    <sheetView showZeros="0" tabSelected="1" workbookViewId="0" topLeftCell="A1">
      <selection activeCell="J16" sqref="J16"/>
    </sheetView>
  </sheetViews>
  <sheetFormatPr defaultColWidth="9.00390625" defaultRowHeight="12.75"/>
  <cols>
    <col min="2" max="2" width="7.25390625" style="0" customWidth="1"/>
    <col min="6" max="6" width="9.375" style="0" customWidth="1"/>
    <col min="7" max="7" width="26.625" style="0" customWidth="1"/>
    <col min="13" max="13" width="13.75390625" style="0" bestFit="1" customWidth="1"/>
  </cols>
  <sheetData>
    <row r="6" ht="12" customHeight="1"/>
    <row r="8" spans="3:7" ht="20.25">
      <c r="C8" s="356" t="s">
        <v>205</v>
      </c>
      <c r="D8" s="357"/>
      <c r="E8" s="357"/>
      <c r="F8" s="357"/>
      <c r="G8" s="357"/>
    </row>
    <row r="9" spans="3:7" ht="18">
      <c r="C9" s="120"/>
      <c r="D9" s="5"/>
      <c r="E9" s="5"/>
      <c r="F9" s="5"/>
      <c r="G9" s="5"/>
    </row>
    <row r="10" spans="2:7" ht="18" customHeight="1">
      <c r="B10" s="364" t="s">
        <v>236</v>
      </c>
      <c r="C10" s="364"/>
      <c r="D10" s="364"/>
      <c r="E10" s="364"/>
      <c r="F10" s="364"/>
      <c r="G10" s="364"/>
    </row>
    <row r="11" spans="2:7" ht="18" customHeight="1">
      <c r="B11" s="364"/>
      <c r="C11" s="364"/>
      <c r="D11" s="364"/>
      <c r="E11" s="364"/>
      <c r="F11" s="364"/>
      <c r="G11" s="364"/>
    </row>
    <row r="12" spans="2:7" ht="18">
      <c r="B12" s="358"/>
      <c r="C12" s="359"/>
      <c r="D12" s="359"/>
      <c r="E12" s="359"/>
      <c r="F12" s="359"/>
      <c r="G12" s="359"/>
    </row>
    <row r="13" spans="3:7" ht="18">
      <c r="C13" s="120"/>
      <c r="D13" s="5"/>
      <c r="E13" s="5"/>
      <c r="F13" s="5"/>
      <c r="G13" s="5"/>
    </row>
    <row r="14" spans="2:7" ht="15">
      <c r="B14" s="360"/>
      <c r="C14" s="360"/>
      <c r="D14" s="360"/>
      <c r="E14" s="360"/>
      <c r="F14" s="360"/>
      <c r="G14" s="360"/>
    </row>
    <row r="15" spans="3:7" ht="18">
      <c r="C15" s="120"/>
      <c r="D15" s="5"/>
      <c r="E15" s="5"/>
      <c r="F15" s="5"/>
      <c r="G15" s="5"/>
    </row>
    <row r="16" spans="3:7" ht="18">
      <c r="C16" s="120"/>
      <c r="D16" s="5"/>
      <c r="E16" s="5"/>
      <c r="F16" s="5"/>
      <c r="G16" s="5"/>
    </row>
    <row r="17" spans="3:7" ht="18">
      <c r="C17" s="37"/>
      <c r="D17" s="34"/>
      <c r="E17" s="35"/>
      <c r="F17" s="35"/>
      <c r="G17" s="36"/>
    </row>
    <row r="18" ht="12.75">
      <c r="G18" s="11"/>
    </row>
    <row r="19" spans="2:7" ht="15">
      <c r="B19" s="38" t="s">
        <v>0</v>
      </c>
      <c r="C19" s="43" t="s">
        <v>1</v>
      </c>
      <c r="D19" s="40"/>
      <c r="E19" s="41"/>
      <c r="F19" s="42"/>
      <c r="G19" s="130">
        <f>'popis del'!F35</f>
        <v>0</v>
      </c>
    </row>
    <row r="20" spans="2:7" ht="15">
      <c r="B20" s="38"/>
      <c r="C20" s="43"/>
      <c r="D20" s="40"/>
      <c r="E20" s="41"/>
      <c r="F20" s="42"/>
      <c r="G20" s="130"/>
    </row>
    <row r="21" spans="2:7" ht="15">
      <c r="B21" s="43" t="s">
        <v>2</v>
      </c>
      <c r="C21" s="39" t="s">
        <v>3</v>
      </c>
      <c r="D21" s="43"/>
      <c r="E21" s="43"/>
      <c r="F21" s="42"/>
      <c r="G21" s="130">
        <f>+'popis del'!F64</f>
        <v>0</v>
      </c>
    </row>
    <row r="22" spans="2:7" ht="15">
      <c r="B22" s="43"/>
      <c r="C22" s="39"/>
      <c r="D22" s="43"/>
      <c r="E22" s="43"/>
      <c r="F22" s="42"/>
      <c r="G22" s="131"/>
    </row>
    <row r="23" spans="2:7" ht="15">
      <c r="B23" s="43" t="s">
        <v>4</v>
      </c>
      <c r="C23" s="39" t="s">
        <v>5</v>
      </c>
      <c r="D23" s="43"/>
      <c r="E23" s="43"/>
      <c r="F23" s="42"/>
      <c r="G23" s="130">
        <f>+'popis del'!F92</f>
        <v>0</v>
      </c>
    </row>
    <row r="24" spans="2:7" ht="15">
      <c r="B24" s="43"/>
      <c r="C24" s="39"/>
      <c r="D24" s="43"/>
      <c r="E24" s="43"/>
      <c r="F24" s="42"/>
      <c r="G24" s="131"/>
    </row>
    <row r="25" spans="2:7" ht="15">
      <c r="B25" s="43" t="s">
        <v>6</v>
      </c>
      <c r="C25" s="39" t="s">
        <v>7</v>
      </c>
      <c r="D25" s="43"/>
      <c r="E25" s="43"/>
      <c r="F25" s="42"/>
      <c r="G25" s="130">
        <f>+'popis del'!F117</f>
        <v>0</v>
      </c>
    </row>
    <row r="26" spans="2:7" ht="15">
      <c r="B26" s="43"/>
      <c r="C26" s="39"/>
      <c r="D26" s="43"/>
      <c r="E26" s="43"/>
      <c r="F26" s="42"/>
      <c r="G26" s="131"/>
    </row>
    <row r="27" spans="2:7" ht="15">
      <c r="B27" s="43" t="s">
        <v>232</v>
      </c>
      <c r="C27" s="39" t="s">
        <v>67</v>
      </c>
      <c r="D27" s="43"/>
      <c r="E27" s="43"/>
      <c r="F27" s="42"/>
      <c r="G27" s="130">
        <f>+'popis del'!F135</f>
        <v>0</v>
      </c>
    </row>
    <row r="28" spans="2:7" ht="15">
      <c r="B28" s="43"/>
      <c r="C28" s="39"/>
      <c r="D28" s="43"/>
      <c r="E28" s="43"/>
      <c r="F28" s="42"/>
      <c r="G28" s="131"/>
    </row>
    <row r="29" spans="2:7" ht="15">
      <c r="B29" s="115"/>
      <c r="C29" s="116" t="s">
        <v>207</v>
      </c>
      <c r="D29" s="115"/>
      <c r="E29" s="115"/>
      <c r="F29" s="42"/>
      <c r="G29" s="132">
        <f>ROUND((G27+G25+G23+G21+G19),2)</f>
        <v>0</v>
      </c>
    </row>
    <row r="30" spans="2:7" ht="15">
      <c r="B30" s="115"/>
      <c r="C30" s="116"/>
      <c r="D30" s="115"/>
      <c r="E30" s="115"/>
      <c r="F30" s="42"/>
      <c r="G30" s="132"/>
    </row>
    <row r="31" spans="2:7" ht="30.75" customHeight="1" thickBot="1">
      <c r="B31" s="151"/>
      <c r="C31" s="361" t="s">
        <v>218</v>
      </c>
      <c r="D31" s="362"/>
      <c r="E31" s="362"/>
      <c r="F31" s="362"/>
      <c r="G31" s="152">
        <f>+G29*0.05</f>
        <v>0</v>
      </c>
    </row>
    <row r="32" spans="2:7" ht="15">
      <c r="B32" s="115"/>
      <c r="C32" s="26"/>
      <c r="D32" s="26"/>
      <c r="E32" s="26"/>
      <c r="F32" s="26"/>
      <c r="G32" s="132"/>
    </row>
    <row r="33" spans="3:13" ht="15" customHeight="1">
      <c r="C33" s="56" t="s">
        <v>10</v>
      </c>
      <c r="D33" s="44"/>
      <c r="E33" s="44"/>
      <c r="F33" s="44"/>
      <c r="G33" s="119">
        <f>ROUND((+G29+G31),2)</f>
        <v>0</v>
      </c>
      <c r="M33" s="134"/>
    </row>
    <row r="34" ht="12.75">
      <c r="G34" s="133"/>
    </row>
    <row r="35" spans="3:7" ht="15" customHeight="1" thickBot="1">
      <c r="C35" s="121" t="s">
        <v>80</v>
      </c>
      <c r="D35" s="122"/>
      <c r="E35" s="122"/>
      <c r="F35" s="122"/>
      <c r="G35" s="123">
        <f>+G33*0.22</f>
        <v>0</v>
      </c>
    </row>
    <row r="36" ht="12.75">
      <c r="G36" s="134"/>
    </row>
    <row r="37" spans="3:7" ht="15" customHeight="1">
      <c r="C37" s="56" t="s">
        <v>63</v>
      </c>
      <c r="D37" s="44"/>
      <c r="E37" s="44"/>
      <c r="F37" s="44"/>
      <c r="G37" s="119">
        <f>ROUND((+G35+G33),)</f>
        <v>0</v>
      </c>
    </row>
    <row r="41" spans="2:7" ht="12.75">
      <c r="B41" s="354"/>
      <c r="C41" s="363"/>
      <c r="D41" s="363"/>
      <c r="E41" s="363"/>
      <c r="F41" s="363"/>
      <c r="G41" s="363"/>
    </row>
  </sheetData>
  <sheetProtection password="EA05" sheet="1" selectLockedCells="1"/>
  <mergeCells count="6">
    <mergeCell ref="C8:G8"/>
    <mergeCell ref="C31:F31"/>
    <mergeCell ref="B41:G41"/>
    <mergeCell ref="B14:G14"/>
    <mergeCell ref="B12:G12"/>
    <mergeCell ref="B10:G11"/>
  </mergeCells>
  <printOptions/>
  <pageMargins left="1.0236220472440944" right="0.7480314960629921" top="0.7874015748031497" bottom="0.3937007874015748" header="0.3937007874015748" footer="0.1968503937007874"/>
  <pageSetup firstPageNumber="1" useFirstPageNumber="1" horizontalDpi="600" verticalDpi="600" orientation="portrait" paperSize="9" r:id="rId1"/>
  <headerFooter alignWithMargins="0">
    <oddFooter>&amp;RStran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N135"/>
  <sheetViews>
    <sheetView view="pageBreakPreview" zoomScaleSheetLayoutView="100" workbookViewId="0" topLeftCell="A16">
      <selection activeCell="E30" sqref="E30"/>
    </sheetView>
  </sheetViews>
  <sheetFormatPr defaultColWidth="9.00390625" defaultRowHeight="12.75"/>
  <cols>
    <col min="1" max="1" width="6.125" style="244" customWidth="1"/>
    <col min="2" max="2" width="32.75390625" style="188" customWidth="1"/>
    <col min="3" max="3" width="9.625" style="248" customWidth="1"/>
    <col min="4" max="4" width="7.25390625" style="323" customWidth="1"/>
    <col min="5" max="5" width="15.125" style="353" customWidth="1"/>
    <col min="6" max="6" width="17.75390625" style="324" customWidth="1"/>
    <col min="7" max="16384" width="9.125" style="188" customWidth="1"/>
  </cols>
  <sheetData>
    <row r="1" spans="1:6" ht="12.75">
      <c r="A1" s="184" t="s">
        <v>11</v>
      </c>
      <c r="B1" s="184" t="s">
        <v>12</v>
      </c>
      <c r="C1" s="185" t="s">
        <v>13</v>
      </c>
      <c r="D1" s="186" t="s">
        <v>14</v>
      </c>
      <c r="E1" s="187" t="s">
        <v>15</v>
      </c>
      <c r="F1" s="185" t="s">
        <v>16</v>
      </c>
    </row>
    <row r="2" spans="1:6" ht="13.5" thickBot="1">
      <c r="A2" s="189" t="s">
        <v>17</v>
      </c>
      <c r="B2" s="189" t="s">
        <v>18</v>
      </c>
      <c r="C2" s="190" t="s">
        <v>17</v>
      </c>
      <c r="D2" s="191"/>
      <c r="E2" s="192" t="s">
        <v>19</v>
      </c>
      <c r="F2" s="190"/>
    </row>
    <row r="3" spans="1:6" ht="13.5" thickBot="1">
      <c r="A3" s="193" t="s">
        <v>0</v>
      </c>
      <c r="B3" s="194" t="s">
        <v>1</v>
      </c>
      <c r="C3" s="195"/>
      <c r="D3" s="196"/>
      <c r="E3" s="325"/>
      <c r="F3" s="197"/>
    </row>
    <row r="4" spans="1:6" ht="12.75">
      <c r="A4" s="198"/>
      <c r="B4" s="199"/>
      <c r="C4" s="200"/>
      <c r="D4" s="201"/>
      <c r="E4" s="327"/>
      <c r="F4" s="202"/>
    </row>
    <row r="5" spans="1:6" ht="12.75">
      <c r="A5" s="203" t="s">
        <v>20</v>
      </c>
      <c r="B5" s="204" t="s">
        <v>21</v>
      </c>
      <c r="C5" s="205"/>
      <c r="D5" s="206"/>
      <c r="E5" s="329"/>
      <c r="F5" s="207"/>
    </row>
    <row r="6" spans="1:6" ht="38.25">
      <c r="A6" s="198">
        <v>11</v>
      </c>
      <c r="B6" s="208" t="s">
        <v>186</v>
      </c>
      <c r="C6" s="209">
        <v>1</v>
      </c>
      <c r="D6" s="201" t="s">
        <v>112</v>
      </c>
      <c r="E6" s="330"/>
      <c r="F6" s="210">
        <f>C6*E6</f>
        <v>0</v>
      </c>
    </row>
    <row r="7" spans="1:6" ht="12.75">
      <c r="A7" s="198"/>
      <c r="B7" s="208"/>
      <c r="C7" s="209"/>
      <c r="D7" s="201"/>
      <c r="E7" s="330"/>
      <c r="F7" s="210"/>
    </row>
    <row r="8" spans="1:6" ht="25.5">
      <c r="A8" s="198">
        <v>11</v>
      </c>
      <c r="B8" s="208" t="s">
        <v>23</v>
      </c>
      <c r="C8" s="200">
        <v>5</v>
      </c>
      <c r="D8" s="201" t="s">
        <v>24</v>
      </c>
      <c r="E8" s="330"/>
      <c r="F8" s="210">
        <f>C8*E8</f>
        <v>0</v>
      </c>
    </row>
    <row r="9" spans="1:6" ht="12.75">
      <c r="A9" s="198"/>
      <c r="B9" s="208"/>
      <c r="C9" s="200"/>
      <c r="D9" s="201"/>
      <c r="E9" s="330"/>
      <c r="F9" s="210"/>
    </row>
    <row r="10" spans="1:6" ht="38.25">
      <c r="A10" s="198">
        <v>11</v>
      </c>
      <c r="B10" s="208" t="s">
        <v>187</v>
      </c>
      <c r="C10" s="200">
        <v>5</v>
      </c>
      <c r="D10" s="201" t="s">
        <v>24</v>
      </c>
      <c r="E10" s="330"/>
      <c r="F10" s="210">
        <f>C10*E10</f>
        <v>0</v>
      </c>
    </row>
    <row r="11" spans="1:6" ht="12.75">
      <c r="A11" s="198"/>
      <c r="B11" s="208"/>
      <c r="C11" s="200"/>
      <c r="D11" s="201"/>
      <c r="E11" s="330"/>
      <c r="F11" s="210"/>
    </row>
    <row r="12" spans="1:6" ht="12.75">
      <c r="A12" s="211" t="s">
        <v>25</v>
      </c>
      <c r="B12" s="212" t="s">
        <v>26</v>
      </c>
      <c r="C12" s="205"/>
      <c r="D12" s="206"/>
      <c r="E12" s="331"/>
      <c r="F12" s="213"/>
    </row>
    <row r="13" spans="1:6" ht="38.25">
      <c r="A13" s="198">
        <v>12</v>
      </c>
      <c r="B13" s="208" t="s">
        <v>81</v>
      </c>
      <c r="C13" s="200">
        <f>65*3</f>
        <v>195</v>
      </c>
      <c r="D13" s="201" t="s">
        <v>51</v>
      </c>
      <c r="E13" s="330"/>
      <c r="F13" s="210">
        <f>C13*E13</f>
        <v>0</v>
      </c>
    </row>
    <row r="14" spans="1:6" ht="14.25">
      <c r="A14" s="198"/>
      <c r="B14" s="214" t="s">
        <v>52</v>
      </c>
      <c r="C14" s="200" t="s">
        <v>52</v>
      </c>
      <c r="D14" s="201" t="s">
        <v>52</v>
      </c>
      <c r="E14" s="330"/>
      <c r="F14" s="210"/>
    </row>
    <row r="15" spans="1:6" ht="38.25">
      <c r="A15" s="198">
        <v>12</v>
      </c>
      <c r="B15" s="215" t="s">
        <v>73</v>
      </c>
      <c r="C15" s="200">
        <v>2</v>
      </c>
      <c r="D15" s="201" t="s">
        <v>24</v>
      </c>
      <c r="E15" s="330"/>
      <c r="F15" s="210">
        <f>C15*E15</f>
        <v>0</v>
      </c>
    </row>
    <row r="16" spans="1:6" ht="14.25">
      <c r="A16" s="198"/>
      <c r="B16" s="214"/>
      <c r="C16" s="200"/>
      <c r="D16" s="201"/>
      <c r="E16" s="330"/>
      <c r="F16" s="210"/>
    </row>
    <row r="17" spans="1:6" ht="38.25">
      <c r="A17" s="198">
        <v>12</v>
      </c>
      <c r="B17" s="208" t="s">
        <v>55</v>
      </c>
      <c r="C17" s="200">
        <v>2</v>
      </c>
      <c r="D17" s="201" t="s">
        <v>24</v>
      </c>
      <c r="E17" s="330"/>
      <c r="F17" s="210">
        <f>C17*E17</f>
        <v>0</v>
      </c>
    </row>
    <row r="18" spans="1:6" ht="12.75">
      <c r="A18" s="198"/>
      <c r="B18" s="208"/>
      <c r="C18" s="200"/>
      <c r="D18" s="201"/>
      <c r="E18" s="330"/>
      <c r="F18" s="210"/>
    </row>
    <row r="19" spans="1:6" ht="38.25">
      <c r="A19" s="198">
        <v>12</v>
      </c>
      <c r="B19" s="208" t="s">
        <v>82</v>
      </c>
      <c r="C19" s="200">
        <v>1</v>
      </c>
      <c r="D19" s="201" t="s">
        <v>83</v>
      </c>
      <c r="E19" s="330"/>
      <c r="F19" s="210">
        <f>C19*E19</f>
        <v>0</v>
      </c>
    </row>
    <row r="20" spans="1:6" ht="14.25">
      <c r="A20" s="198"/>
      <c r="B20" s="214"/>
      <c r="C20" s="200"/>
      <c r="D20" s="201"/>
      <c r="E20" s="330"/>
      <c r="F20" s="210"/>
    </row>
    <row r="21" spans="1:6" ht="25.5">
      <c r="A21" s="198">
        <v>12</v>
      </c>
      <c r="B21" s="208" t="s">
        <v>215</v>
      </c>
      <c r="C21" s="200">
        <f>65*1.2+20*1.55</f>
        <v>109</v>
      </c>
      <c r="D21" s="201" t="s">
        <v>51</v>
      </c>
      <c r="E21" s="330"/>
      <c r="F21" s="210">
        <f>C21*E21</f>
        <v>0</v>
      </c>
    </row>
    <row r="22" spans="1:6" ht="12.75">
      <c r="A22" s="198"/>
      <c r="B22" s="208"/>
      <c r="C22" s="200"/>
      <c r="D22" s="201"/>
      <c r="E22" s="330"/>
      <c r="F22" s="210"/>
    </row>
    <row r="23" spans="1:6" ht="25.5">
      <c r="A23" s="198">
        <v>12</v>
      </c>
      <c r="B23" s="208" t="s">
        <v>173</v>
      </c>
      <c r="C23" s="200">
        <v>3.2</v>
      </c>
      <c r="D23" s="216" t="s">
        <v>43</v>
      </c>
      <c r="E23" s="330"/>
      <c r="F23" s="210">
        <f>C23*E23</f>
        <v>0</v>
      </c>
    </row>
    <row r="24" spans="1:6" ht="12.75">
      <c r="A24" s="198"/>
      <c r="B24" s="208"/>
      <c r="C24" s="200"/>
      <c r="D24" s="201"/>
      <c r="E24" s="330"/>
      <c r="F24" s="210"/>
    </row>
    <row r="25" spans="1:6" ht="25.5">
      <c r="A25" s="198">
        <v>12</v>
      </c>
      <c r="B25" s="208" t="s">
        <v>172</v>
      </c>
      <c r="C25" s="200">
        <v>65</v>
      </c>
      <c r="D25" s="216" t="s">
        <v>43</v>
      </c>
      <c r="E25" s="330"/>
      <c r="F25" s="210">
        <f>C25*E25</f>
        <v>0</v>
      </c>
    </row>
    <row r="26" spans="1:6" ht="12.75">
      <c r="A26" s="198"/>
      <c r="B26" s="208"/>
      <c r="C26" s="200"/>
      <c r="D26" s="201"/>
      <c r="E26" s="330"/>
      <c r="F26" s="210"/>
    </row>
    <row r="27" spans="1:6" ht="25.5">
      <c r="A27" s="198">
        <v>12</v>
      </c>
      <c r="B27" s="208" t="s">
        <v>212</v>
      </c>
      <c r="C27" s="200">
        <v>2</v>
      </c>
      <c r="D27" s="201" t="s">
        <v>88</v>
      </c>
      <c r="E27" s="330"/>
      <c r="F27" s="210">
        <f>C27*E27</f>
        <v>0</v>
      </c>
    </row>
    <row r="28" spans="1:6" s="220" customFormat="1" ht="12.75" customHeight="1">
      <c r="A28" s="217"/>
      <c r="B28" s="218"/>
      <c r="C28" s="219"/>
      <c r="D28" s="201"/>
      <c r="E28" s="330"/>
      <c r="F28" s="210"/>
    </row>
    <row r="29" spans="1:6" ht="12.75">
      <c r="A29" s="211" t="s">
        <v>53</v>
      </c>
      <c r="B29" s="212" t="s">
        <v>54</v>
      </c>
      <c r="C29" s="205"/>
      <c r="D29" s="206"/>
      <c r="E29" s="331"/>
      <c r="F29" s="213"/>
    </row>
    <row r="30" spans="1:6" s="220" customFormat="1" ht="25.5">
      <c r="A30" s="217">
        <v>13</v>
      </c>
      <c r="B30" s="218" t="s">
        <v>113</v>
      </c>
      <c r="C30" s="219">
        <v>1</v>
      </c>
      <c r="D30" s="221" t="s">
        <v>112</v>
      </c>
      <c r="E30" s="330"/>
      <c r="F30" s="210">
        <f>C30*E30</f>
        <v>0</v>
      </c>
    </row>
    <row r="31" spans="1:6" s="220" customFormat="1" ht="12.75">
      <c r="A31" s="217"/>
      <c r="B31" s="218"/>
      <c r="C31" s="219"/>
      <c r="D31" s="221"/>
      <c r="E31" s="330"/>
      <c r="F31" s="210"/>
    </row>
    <row r="32" spans="1:6" s="220" customFormat="1" ht="38.25">
      <c r="A32" s="217">
        <v>13</v>
      </c>
      <c r="B32" s="218" t="s">
        <v>235</v>
      </c>
      <c r="C32" s="219">
        <v>1</v>
      </c>
      <c r="D32" s="221" t="s">
        <v>112</v>
      </c>
      <c r="E32" s="330"/>
      <c r="F32" s="210">
        <f>C32*E32</f>
        <v>0</v>
      </c>
    </row>
    <row r="33" spans="5:170" s="222" customFormat="1" ht="13.5" thickBot="1">
      <c r="E33" s="334"/>
      <c r="F33" s="223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220"/>
      <c r="DX33" s="220"/>
      <c r="DY33" s="220"/>
      <c r="DZ33" s="220"/>
      <c r="EA33" s="220"/>
      <c r="EB33" s="220"/>
      <c r="EC33" s="220"/>
      <c r="ED33" s="220"/>
      <c r="EE33" s="220"/>
      <c r="EF33" s="220"/>
      <c r="EG33" s="220"/>
      <c r="EH33" s="220"/>
      <c r="EI33" s="220"/>
      <c r="EJ33" s="220"/>
      <c r="EK33" s="220"/>
      <c r="EL33" s="220"/>
      <c r="EM33" s="220"/>
      <c r="EN33" s="220"/>
      <c r="EO33" s="220"/>
      <c r="EP33" s="220"/>
      <c r="EQ33" s="220"/>
      <c r="ER33" s="220"/>
      <c r="ES33" s="220"/>
      <c r="ET33" s="220"/>
      <c r="EU33" s="220"/>
      <c r="EV33" s="220"/>
      <c r="EW33" s="220"/>
      <c r="EX33" s="220"/>
      <c r="EY33" s="220"/>
      <c r="EZ33" s="220"/>
      <c r="FA33" s="220"/>
      <c r="FB33" s="220"/>
      <c r="FC33" s="220"/>
      <c r="FD33" s="220"/>
      <c r="FE33" s="220"/>
      <c r="FF33" s="220"/>
      <c r="FG33" s="220"/>
      <c r="FH33" s="220"/>
      <c r="FI33" s="220"/>
      <c r="FJ33" s="220"/>
      <c r="FK33" s="220"/>
      <c r="FL33" s="220"/>
      <c r="FM33" s="220"/>
      <c r="FN33" s="220"/>
    </row>
    <row r="34" spans="5:6" s="220" customFormat="1" ht="13.5" thickBot="1">
      <c r="E34" s="333"/>
      <c r="F34" s="224"/>
    </row>
    <row r="35" spans="1:16" ht="13.5" thickBot="1">
      <c r="A35" s="225" t="s">
        <v>0</v>
      </c>
      <c r="B35" s="226" t="s">
        <v>1</v>
      </c>
      <c r="C35" s="227"/>
      <c r="D35" s="228"/>
      <c r="E35" s="229" t="s">
        <v>29</v>
      </c>
      <c r="F35" s="230">
        <f>SUM(F6:F34)</f>
        <v>0</v>
      </c>
      <c r="G35" s="199"/>
      <c r="H35" s="199"/>
      <c r="I35" s="199"/>
      <c r="J35" s="199"/>
      <c r="K35" s="199"/>
      <c r="L35" s="199"/>
      <c r="M35" s="199"/>
      <c r="N35" s="199"/>
      <c r="O35" s="199"/>
      <c r="P35" s="199"/>
    </row>
    <row r="36" spans="1:16" ht="12.75">
      <c r="A36" s="231"/>
      <c r="B36" s="232"/>
      <c r="C36" s="233"/>
      <c r="D36" s="234"/>
      <c r="E36" s="235"/>
      <c r="F36" s="236"/>
      <c r="G36" s="199"/>
      <c r="H36" s="199"/>
      <c r="I36" s="199"/>
      <c r="J36" s="199"/>
      <c r="K36" s="199"/>
      <c r="L36" s="199"/>
      <c r="M36" s="199"/>
      <c r="N36" s="199"/>
      <c r="O36" s="199"/>
      <c r="P36" s="199"/>
    </row>
    <row r="37" spans="1:6" ht="12.75">
      <c r="A37" s="184" t="s">
        <v>11</v>
      </c>
      <c r="B37" s="184" t="s">
        <v>12</v>
      </c>
      <c r="C37" s="185" t="s">
        <v>13</v>
      </c>
      <c r="D37" s="185" t="s">
        <v>14</v>
      </c>
      <c r="E37" s="185" t="s">
        <v>15</v>
      </c>
      <c r="F37" s="185" t="s">
        <v>16</v>
      </c>
    </row>
    <row r="38" spans="1:6" ht="13.5" thickBot="1">
      <c r="A38" s="189" t="s">
        <v>17</v>
      </c>
      <c r="B38" s="189" t="s">
        <v>18</v>
      </c>
      <c r="C38" s="190" t="s">
        <v>17</v>
      </c>
      <c r="D38" s="190"/>
      <c r="E38" s="190" t="s">
        <v>19</v>
      </c>
      <c r="F38" s="237"/>
    </row>
    <row r="39" spans="1:6" ht="13.5" thickBot="1">
      <c r="A39" s="238" t="s">
        <v>2</v>
      </c>
      <c r="B39" s="239" t="s">
        <v>3</v>
      </c>
      <c r="C39" s="240"/>
      <c r="D39" s="241"/>
      <c r="E39" s="335"/>
      <c r="F39" s="242"/>
    </row>
    <row r="40" spans="1:6" ht="12.75">
      <c r="A40" s="198"/>
      <c r="B40" s="199"/>
      <c r="C40" s="200"/>
      <c r="D40" s="216"/>
      <c r="E40" s="326"/>
      <c r="F40" s="200"/>
    </row>
    <row r="41" spans="1:6" ht="12.75">
      <c r="A41" s="203" t="s">
        <v>30</v>
      </c>
      <c r="B41" s="204" t="s">
        <v>31</v>
      </c>
      <c r="C41" s="205"/>
      <c r="D41" s="243"/>
      <c r="E41" s="328"/>
      <c r="F41" s="205"/>
    </row>
    <row r="42" spans="1:6" ht="25.5">
      <c r="A42" s="244">
        <v>21</v>
      </c>
      <c r="B42" s="245" t="s">
        <v>56</v>
      </c>
      <c r="C42" s="246">
        <v>10</v>
      </c>
      <c r="D42" s="247" t="s">
        <v>28</v>
      </c>
      <c r="E42" s="330"/>
      <c r="F42" s="210">
        <f>C42*E42</f>
        <v>0</v>
      </c>
    </row>
    <row r="43" spans="2:6" ht="12.75">
      <c r="B43" s="245"/>
      <c r="C43" s="246"/>
      <c r="D43" s="247"/>
      <c r="E43" s="336"/>
      <c r="F43" s="210"/>
    </row>
    <row r="44" spans="1:6" ht="25.5">
      <c r="A44" s="249">
        <v>21</v>
      </c>
      <c r="B44" s="245" t="s">
        <v>216</v>
      </c>
      <c r="C44" s="246">
        <f>65*2*0.7</f>
        <v>91</v>
      </c>
      <c r="D44" s="247" t="s">
        <v>28</v>
      </c>
      <c r="E44" s="330"/>
      <c r="F44" s="210">
        <f>C44*E44</f>
        <v>0</v>
      </c>
    </row>
    <row r="45" spans="1:6" ht="12.75">
      <c r="A45" s="249"/>
      <c r="B45" s="245"/>
      <c r="C45" s="246"/>
      <c r="D45" s="247"/>
      <c r="E45" s="336"/>
      <c r="F45" s="210"/>
    </row>
    <row r="46" spans="1:6" ht="78.75" customHeight="1">
      <c r="A46" s="249">
        <v>21</v>
      </c>
      <c r="B46" s="208" t="s">
        <v>217</v>
      </c>
      <c r="C46" s="250">
        <f>35*1.2*0.8</f>
        <v>33.6</v>
      </c>
      <c r="D46" s="247" t="s">
        <v>28</v>
      </c>
      <c r="E46" s="330"/>
      <c r="F46" s="210">
        <f>C46*E46</f>
        <v>0</v>
      </c>
    </row>
    <row r="47" spans="1:6" ht="12.75">
      <c r="A47" s="249"/>
      <c r="B47" s="208"/>
      <c r="C47" s="250"/>
      <c r="D47" s="247"/>
      <c r="E47" s="330"/>
      <c r="F47" s="210"/>
    </row>
    <row r="48" spans="1:6" ht="38.25">
      <c r="A48" s="249">
        <v>21</v>
      </c>
      <c r="B48" s="208" t="s">
        <v>158</v>
      </c>
      <c r="C48" s="250">
        <f>76*1.2*0.8</f>
        <v>72.96000000000001</v>
      </c>
      <c r="D48" s="247" t="s">
        <v>28</v>
      </c>
      <c r="E48" s="330"/>
      <c r="F48" s="210">
        <f>C48*E48</f>
        <v>0</v>
      </c>
    </row>
    <row r="49" spans="1:6" ht="12.75">
      <c r="A49" s="249"/>
      <c r="B49" s="208"/>
      <c r="C49" s="246"/>
      <c r="D49" s="247"/>
      <c r="E49" s="336"/>
      <c r="F49" s="210"/>
    </row>
    <row r="50" spans="1:6" ht="12.75">
      <c r="A50" s="203" t="s">
        <v>32</v>
      </c>
      <c r="B50" s="204" t="s">
        <v>33</v>
      </c>
      <c r="C50" s="205"/>
      <c r="D50" s="207"/>
      <c r="E50" s="328"/>
      <c r="F50" s="213"/>
    </row>
    <row r="51" spans="1:6" ht="25.5">
      <c r="A51" s="251">
        <v>22</v>
      </c>
      <c r="B51" s="208" t="s">
        <v>230</v>
      </c>
      <c r="C51" s="252">
        <f>65*2</f>
        <v>130</v>
      </c>
      <c r="D51" s="216" t="s">
        <v>27</v>
      </c>
      <c r="E51" s="330"/>
      <c r="F51" s="210">
        <f>C51*E51</f>
        <v>0</v>
      </c>
    </row>
    <row r="52" spans="1:6" ht="12.75">
      <c r="A52" s="251"/>
      <c r="B52" s="208"/>
      <c r="C52" s="253"/>
      <c r="D52" s="216"/>
      <c r="E52" s="330"/>
      <c r="F52" s="210"/>
    </row>
    <row r="53" spans="1:6" ht="12.75">
      <c r="A53" s="211" t="s">
        <v>34</v>
      </c>
      <c r="B53" s="204" t="s">
        <v>35</v>
      </c>
      <c r="C53" s="205"/>
      <c r="D53" s="207"/>
      <c r="E53" s="328"/>
      <c r="F53" s="213"/>
    </row>
    <row r="54" spans="1:6" ht="25.5">
      <c r="A54" s="251">
        <v>24</v>
      </c>
      <c r="B54" s="208" t="s">
        <v>162</v>
      </c>
      <c r="C54" s="219">
        <f>65*2*0.5</f>
        <v>65</v>
      </c>
      <c r="D54" s="216" t="s">
        <v>28</v>
      </c>
      <c r="E54" s="330"/>
      <c r="F54" s="210">
        <f>C54*E54</f>
        <v>0</v>
      </c>
    </row>
    <row r="55" spans="1:6" ht="12.75">
      <c r="A55" s="251"/>
      <c r="B55" s="208"/>
      <c r="C55" s="219"/>
      <c r="D55" s="216"/>
      <c r="E55" s="330"/>
      <c r="F55" s="210"/>
    </row>
    <row r="56" spans="1:6" ht="12.75">
      <c r="A56" s="211" t="s">
        <v>36</v>
      </c>
      <c r="B56" s="204" t="s">
        <v>37</v>
      </c>
      <c r="C56" s="205"/>
      <c r="D56" s="207"/>
      <c r="E56" s="328"/>
      <c r="F56" s="213"/>
    </row>
    <row r="57" spans="1:6" ht="25.5">
      <c r="A57" s="198">
        <v>25</v>
      </c>
      <c r="B57" s="254" t="s">
        <v>57</v>
      </c>
      <c r="C57" s="200">
        <f>65*2</f>
        <v>130</v>
      </c>
      <c r="D57" s="216" t="s">
        <v>27</v>
      </c>
      <c r="E57" s="330"/>
      <c r="F57" s="210">
        <f>C57*E57</f>
        <v>0</v>
      </c>
    </row>
    <row r="58" spans="1:6" ht="12.75">
      <c r="A58" s="251"/>
      <c r="B58" s="208"/>
      <c r="C58" s="200"/>
      <c r="D58" s="216"/>
      <c r="E58" s="326"/>
      <c r="F58" s="210"/>
    </row>
    <row r="59" spans="1:6" ht="14.25">
      <c r="A59" s="251">
        <v>25</v>
      </c>
      <c r="B59" s="255" t="s">
        <v>58</v>
      </c>
      <c r="C59" s="200">
        <v>130</v>
      </c>
      <c r="D59" s="216" t="s">
        <v>27</v>
      </c>
      <c r="E59" s="330"/>
      <c r="F59" s="210">
        <f>C59*E59</f>
        <v>0</v>
      </c>
    </row>
    <row r="60" spans="1:6" ht="12.75">
      <c r="A60" s="251"/>
      <c r="B60" s="208"/>
      <c r="C60" s="200"/>
      <c r="D60" s="216"/>
      <c r="E60" s="326"/>
      <c r="F60" s="210"/>
    </row>
    <row r="61" spans="1:6" ht="12.75">
      <c r="A61" s="211" t="s">
        <v>38</v>
      </c>
      <c r="B61" s="204" t="s">
        <v>91</v>
      </c>
      <c r="C61" s="205"/>
      <c r="D61" s="207"/>
      <c r="E61" s="328"/>
      <c r="F61" s="213"/>
    </row>
    <row r="62" spans="1:6" ht="26.25" thickBot="1">
      <c r="A62" s="256">
        <v>29</v>
      </c>
      <c r="B62" s="257" t="s">
        <v>231</v>
      </c>
      <c r="C62" s="258">
        <f>+C44+C46+C48</f>
        <v>197.56</v>
      </c>
      <c r="D62" s="259" t="s">
        <v>28</v>
      </c>
      <c r="E62" s="337"/>
      <c r="F62" s="260">
        <f>C62*E62</f>
        <v>0</v>
      </c>
    </row>
    <row r="63" spans="1:6" ht="13.5" thickBot="1">
      <c r="A63" s="261"/>
      <c r="B63" s="262"/>
      <c r="C63" s="253"/>
      <c r="D63" s="263"/>
      <c r="E63" s="326"/>
      <c r="F63" s="202"/>
    </row>
    <row r="64" spans="1:6" ht="13.5" thickBot="1">
      <c r="A64" s="238" t="s">
        <v>2</v>
      </c>
      <c r="B64" s="264" t="s">
        <v>3</v>
      </c>
      <c r="C64" s="240"/>
      <c r="D64" s="265"/>
      <c r="E64" s="266" t="s">
        <v>29</v>
      </c>
      <c r="F64" s="267">
        <f>SUM(F42:F63)</f>
        <v>0</v>
      </c>
    </row>
    <row r="65" ht="12.75">
      <c r="E65" s="324"/>
    </row>
    <row r="66" spans="1:6" ht="12.75">
      <c r="A66" s="184" t="s">
        <v>11</v>
      </c>
      <c r="B66" s="184" t="s">
        <v>12</v>
      </c>
      <c r="C66" s="185" t="s">
        <v>13</v>
      </c>
      <c r="D66" s="185" t="s">
        <v>14</v>
      </c>
      <c r="E66" s="185" t="s">
        <v>15</v>
      </c>
      <c r="F66" s="185" t="s">
        <v>16</v>
      </c>
    </row>
    <row r="67" spans="1:6" ht="13.5" thickBot="1">
      <c r="A67" s="189" t="s">
        <v>17</v>
      </c>
      <c r="B67" s="189" t="s">
        <v>18</v>
      </c>
      <c r="C67" s="190" t="s">
        <v>17</v>
      </c>
      <c r="D67" s="190"/>
      <c r="E67" s="190" t="s">
        <v>19</v>
      </c>
      <c r="F67" s="237"/>
    </row>
    <row r="68" spans="1:6" ht="13.5" thickBot="1">
      <c r="A68" s="268" t="s">
        <v>4</v>
      </c>
      <c r="B68" s="269" t="s">
        <v>5</v>
      </c>
      <c r="C68" s="270"/>
      <c r="D68" s="271"/>
      <c r="E68" s="338"/>
      <c r="F68" s="272"/>
    </row>
    <row r="69" spans="1:6" ht="12.75">
      <c r="A69" s="198"/>
      <c r="B69" s="199"/>
      <c r="C69" s="200"/>
      <c r="D69" s="216"/>
      <c r="E69" s="326"/>
      <c r="F69" s="200"/>
    </row>
    <row r="70" spans="1:6" ht="12.75">
      <c r="A70" s="203" t="s">
        <v>39</v>
      </c>
      <c r="B70" s="204" t="s">
        <v>40</v>
      </c>
      <c r="C70" s="205"/>
      <c r="D70" s="243"/>
      <c r="E70" s="328"/>
      <c r="F70" s="205"/>
    </row>
    <row r="71" spans="1:6" ht="38.25">
      <c r="A71" s="244">
        <v>31</v>
      </c>
      <c r="B71" s="273" t="s">
        <v>61</v>
      </c>
      <c r="C71" s="248">
        <f>65*1.55*0.2</f>
        <v>20.150000000000002</v>
      </c>
      <c r="D71" s="247" t="s">
        <v>28</v>
      </c>
      <c r="E71" s="330"/>
      <c r="F71" s="210">
        <f>C71*E71</f>
        <v>0</v>
      </c>
    </row>
    <row r="72" spans="2:6" ht="12.75">
      <c r="B72" s="273"/>
      <c r="D72" s="247"/>
      <c r="E72" s="332"/>
      <c r="F72" s="210"/>
    </row>
    <row r="73" spans="1:6" ht="38.25">
      <c r="A73" s="244">
        <v>31</v>
      </c>
      <c r="B73" s="273" t="s">
        <v>222</v>
      </c>
      <c r="C73" s="248">
        <f>65*1.2</f>
        <v>78</v>
      </c>
      <c r="D73" s="247" t="s">
        <v>27</v>
      </c>
      <c r="E73" s="330"/>
      <c r="F73" s="210">
        <f>C73*E73</f>
        <v>0</v>
      </c>
    </row>
    <row r="74" spans="2:6" ht="12.75">
      <c r="B74" s="273"/>
      <c r="D74" s="247"/>
      <c r="E74" s="330"/>
      <c r="F74" s="210"/>
    </row>
    <row r="75" spans="1:6" ht="12.75">
      <c r="A75" s="211" t="s">
        <v>41</v>
      </c>
      <c r="B75" s="204" t="s">
        <v>42</v>
      </c>
      <c r="C75" s="274"/>
      <c r="D75" s="206"/>
      <c r="E75" s="340"/>
      <c r="F75" s="213"/>
    </row>
    <row r="76" spans="1:6" ht="38.25">
      <c r="A76" s="198">
        <v>32</v>
      </c>
      <c r="B76" s="275" t="s">
        <v>154</v>
      </c>
      <c r="C76" s="200">
        <f>65*1.2</f>
        <v>78</v>
      </c>
      <c r="D76" s="216" t="s">
        <v>27</v>
      </c>
      <c r="E76" s="330"/>
      <c r="F76" s="210">
        <f>C76*E76</f>
        <v>0</v>
      </c>
    </row>
    <row r="77" spans="1:6" ht="12.75">
      <c r="A77" s="198"/>
      <c r="B77" s="275"/>
      <c r="C77" s="200"/>
      <c r="D77" s="216"/>
      <c r="E77" s="330"/>
      <c r="F77" s="210"/>
    </row>
    <row r="78" spans="1:6" ht="38.25">
      <c r="A78" s="198">
        <v>32</v>
      </c>
      <c r="B78" s="275" t="s">
        <v>155</v>
      </c>
      <c r="C78" s="200">
        <f>65*1.55+20*1.55</f>
        <v>131.75</v>
      </c>
      <c r="D78" s="216" t="s">
        <v>27</v>
      </c>
      <c r="E78" s="330"/>
      <c r="F78" s="210">
        <f>C78*E78</f>
        <v>0</v>
      </c>
    </row>
    <row r="79" spans="1:6" ht="12.75">
      <c r="A79" s="198"/>
      <c r="B79" s="275"/>
      <c r="C79" s="200"/>
      <c r="D79" s="216"/>
      <c r="E79" s="330"/>
      <c r="F79" s="210"/>
    </row>
    <row r="80" spans="1:6" ht="25.5">
      <c r="A80" s="198">
        <v>32</v>
      </c>
      <c r="B80" s="275" t="s">
        <v>183</v>
      </c>
      <c r="C80" s="200">
        <v>78</v>
      </c>
      <c r="D80" s="216" t="s">
        <v>27</v>
      </c>
      <c r="E80" s="330"/>
      <c r="F80" s="210">
        <f>C80*E80</f>
        <v>0</v>
      </c>
    </row>
    <row r="81" spans="1:6" ht="12.75">
      <c r="A81" s="198"/>
      <c r="B81" s="275"/>
      <c r="C81" s="200"/>
      <c r="D81" s="216"/>
      <c r="E81" s="330"/>
      <c r="F81" s="210"/>
    </row>
    <row r="82" spans="1:6" ht="12.75">
      <c r="A82" s="211" t="s">
        <v>156</v>
      </c>
      <c r="B82" s="204" t="s">
        <v>157</v>
      </c>
      <c r="C82" s="274"/>
      <c r="D82" s="206"/>
      <c r="E82" s="340"/>
      <c r="F82" s="276"/>
    </row>
    <row r="83" spans="1:6" ht="40.5" customHeight="1">
      <c r="A83" s="198">
        <v>34</v>
      </c>
      <c r="B83" s="277" t="s">
        <v>229</v>
      </c>
      <c r="C83" s="278">
        <f>7*3</f>
        <v>21</v>
      </c>
      <c r="D83" s="216" t="s">
        <v>27</v>
      </c>
      <c r="E83" s="330"/>
      <c r="F83" s="210">
        <f>C83*E83</f>
        <v>0</v>
      </c>
    </row>
    <row r="84" spans="1:6" ht="12.75">
      <c r="A84" s="198"/>
      <c r="B84" s="275"/>
      <c r="C84" s="200"/>
      <c r="D84" s="216"/>
      <c r="E84" s="330"/>
      <c r="F84" s="210"/>
    </row>
    <row r="85" spans="1:6" ht="12.75">
      <c r="A85" s="211" t="s">
        <v>99</v>
      </c>
      <c r="B85" s="204" t="s">
        <v>100</v>
      </c>
      <c r="C85" s="274"/>
      <c r="D85" s="206"/>
      <c r="E85" s="341"/>
      <c r="F85" s="213"/>
    </row>
    <row r="86" spans="1:6" ht="25.5">
      <c r="A86" s="244">
        <v>35</v>
      </c>
      <c r="B86" s="245" t="s">
        <v>220</v>
      </c>
      <c r="C86" s="200">
        <v>62</v>
      </c>
      <c r="D86" s="216" t="s">
        <v>43</v>
      </c>
      <c r="E86" s="342"/>
      <c r="F86" s="210">
        <f>C86*E86</f>
        <v>0</v>
      </c>
    </row>
    <row r="87" spans="2:6" ht="12.75">
      <c r="B87" s="245"/>
      <c r="C87" s="200"/>
      <c r="D87" s="216"/>
      <c r="E87" s="342"/>
      <c r="F87" s="210"/>
    </row>
    <row r="88" spans="2:6" ht="38.25">
      <c r="B88" s="245" t="s">
        <v>219</v>
      </c>
      <c r="C88" s="200">
        <v>3</v>
      </c>
      <c r="D88" s="216" t="s">
        <v>214</v>
      </c>
      <c r="E88" s="342"/>
      <c r="F88" s="210">
        <f>C88*E88</f>
        <v>0</v>
      </c>
    </row>
    <row r="89" spans="2:6" ht="12.75">
      <c r="B89" s="245"/>
      <c r="C89" s="200"/>
      <c r="D89" s="216"/>
      <c r="E89" s="342"/>
      <c r="F89" s="210"/>
    </row>
    <row r="90" spans="1:6" ht="38.25">
      <c r="A90" s="244">
        <v>35</v>
      </c>
      <c r="B90" s="245" t="s">
        <v>221</v>
      </c>
      <c r="C90" s="200">
        <v>62</v>
      </c>
      <c r="D90" s="216" t="s">
        <v>43</v>
      </c>
      <c r="E90" s="342"/>
      <c r="F90" s="210">
        <f>C90*E90</f>
        <v>0</v>
      </c>
    </row>
    <row r="91" spans="2:6" ht="13.5" thickBot="1">
      <c r="B91" s="245"/>
      <c r="C91" s="200"/>
      <c r="D91" s="216"/>
      <c r="E91" s="342"/>
      <c r="F91" s="210"/>
    </row>
    <row r="92" spans="1:6" ht="13.5" thickBot="1">
      <c r="A92" s="279" t="s">
        <v>4</v>
      </c>
      <c r="B92" s="280" t="s">
        <v>5</v>
      </c>
      <c r="C92" s="281"/>
      <c r="D92" s="282"/>
      <c r="E92" s="281" t="s">
        <v>29</v>
      </c>
      <c r="F92" s="283">
        <f>SUM(F71:F91)</f>
        <v>0</v>
      </c>
    </row>
    <row r="93" ht="12.75">
      <c r="E93" s="324"/>
    </row>
    <row r="94" spans="1:6" ht="12.75">
      <c r="A94" s="184" t="s">
        <v>11</v>
      </c>
      <c r="B94" s="184" t="s">
        <v>12</v>
      </c>
      <c r="C94" s="185" t="s">
        <v>13</v>
      </c>
      <c r="D94" s="185" t="s">
        <v>14</v>
      </c>
      <c r="E94" s="185" t="s">
        <v>15</v>
      </c>
      <c r="F94" s="185" t="s">
        <v>16</v>
      </c>
    </row>
    <row r="95" spans="1:6" ht="13.5" thickBot="1">
      <c r="A95" s="189" t="s">
        <v>17</v>
      </c>
      <c r="B95" s="189" t="s">
        <v>18</v>
      </c>
      <c r="C95" s="190" t="s">
        <v>17</v>
      </c>
      <c r="D95" s="190"/>
      <c r="E95" s="190" t="s">
        <v>19</v>
      </c>
      <c r="F95" s="237"/>
    </row>
    <row r="96" spans="1:6" ht="13.5" thickBot="1">
      <c r="A96" s="284" t="s">
        <v>6</v>
      </c>
      <c r="B96" s="285" t="s">
        <v>7</v>
      </c>
      <c r="C96" s="286"/>
      <c r="D96" s="287"/>
      <c r="E96" s="343"/>
      <c r="F96" s="288"/>
    </row>
    <row r="97" spans="1:6" ht="12.75">
      <c r="A97" s="203" t="s">
        <v>128</v>
      </c>
      <c r="B97" s="204" t="s">
        <v>129</v>
      </c>
      <c r="C97" s="274"/>
      <c r="D97" s="289"/>
      <c r="E97" s="339"/>
      <c r="F97" s="274"/>
    </row>
    <row r="98" spans="1:6" ht="76.5">
      <c r="A98" s="249">
        <v>41</v>
      </c>
      <c r="B98" s="183" t="s">
        <v>213</v>
      </c>
      <c r="C98" s="200">
        <v>76</v>
      </c>
      <c r="D98" s="201" t="s">
        <v>214</v>
      </c>
      <c r="E98" s="327"/>
      <c r="F98" s="202">
        <f>C98*E98</f>
        <v>0</v>
      </c>
    </row>
    <row r="99" spans="1:6" ht="12.75">
      <c r="A99" s="249"/>
      <c r="B99" s="199"/>
      <c r="C99" s="290"/>
      <c r="D99" s="291"/>
      <c r="E99" s="344"/>
      <c r="F99" s="290"/>
    </row>
    <row r="100" spans="1:6" ht="12.75">
      <c r="A100" s="203" t="s">
        <v>71</v>
      </c>
      <c r="B100" s="204" t="s">
        <v>72</v>
      </c>
      <c r="C100" s="292"/>
      <c r="D100" s="204"/>
      <c r="E100" s="345"/>
      <c r="F100" s="213"/>
    </row>
    <row r="101" spans="1:6" ht="25.5">
      <c r="A101" s="198">
        <v>43</v>
      </c>
      <c r="B101" s="208" t="s">
        <v>228</v>
      </c>
      <c r="C101" s="219">
        <v>40</v>
      </c>
      <c r="D101" s="216" t="s">
        <v>43</v>
      </c>
      <c r="E101" s="346"/>
      <c r="F101" s="210">
        <f>C101*E101</f>
        <v>0</v>
      </c>
    </row>
    <row r="102" spans="1:6" ht="12.75">
      <c r="A102" s="198"/>
      <c r="B102" s="208"/>
      <c r="C102" s="219"/>
      <c r="D102" s="216"/>
      <c r="E102" s="346"/>
      <c r="F102" s="210"/>
    </row>
    <row r="103" spans="1:6" ht="25.5">
      <c r="A103" s="198">
        <v>43</v>
      </c>
      <c r="B103" s="208" t="s">
        <v>223</v>
      </c>
      <c r="C103" s="219">
        <v>16</v>
      </c>
      <c r="D103" s="216" t="s">
        <v>43</v>
      </c>
      <c r="E103" s="346"/>
      <c r="F103" s="210">
        <f>C103*E103</f>
        <v>0</v>
      </c>
    </row>
    <row r="104" spans="1:6" ht="12.75">
      <c r="A104" s="198"/>
      <c r="B104" s="208"/>
      <c r="C104" s="219"/>
      <c r="D104" s="216"/>
      <c r="E104" s="346"/>
      <c r="F104" s="210"/>
    </row>
    <row r="105" spans="1:6" ht="38.25">
      <c r="A105" s="198"/>
      <c r="B105" s="293" t="s">
        <v>224</v>
      </c>
      <c r="C105" s="219">
        <v>11.2</v>
      </c>
      <c r="D105" s="294" t="s">
        <v>225</v>
      </c>
      <c r="E105" s="347"/>
      <c r="F105" s="295">
        <f>C105*E105</f>
        <v>0</v>
      </c>
    </row>
    <row r="106" spans="1:6" ht="12.75">
      <c r="A106" s="198"/>
      <c r="B106" s="208"/>
      <c r="C106" s="219"/>
      <c r="D106" s="216"/>
      <c r="E106" s="346"/>
      <c r="F106" s="210"/>
    </row>
    <row r="107" spans="1:6" ht="12.75">
      <c r="A107" s="203" t="s">
        <v>46</v>
      </c>
      <c r="B107" s="204" t="s">
        <v>47</v>
      </c>
      <c r="C107" s="292"/>
      <c r="D107" s="289"/>
      <c r="E107" s="340"/>
      <c r="F107" s="213"/>
    </row>
    <row r="108" spans="1:6" ht="54" customHeight="1">
      <c r="A108" s="244">
        <v>44</v>
      </c>
      <c r="B108" s="245" t="s">
        <v>74</v>
      </c>
      <c r="C108" s="219">
        <v>4</v>
      </c>
      <c r="D108" s="216" t="s">
        <v>24</v>
      </c>
      <c r="E108" s="346"/>
      <c r="F108" s="210">
        <f>C108*E108</f>
        <v>0</v>
      </c>
    </row>
    <row r="109" spans="2:6" ht="12.75">
      <c r="B109" s="245"/>
      <c r="C109" s="219"/>
      <c r="D109" s="216"/>
      <c r="E109" s="332"/>
      <c r="F109" s="210"/>
    </row>
    <row r="110" spans="1:6" ht="38.25">
      <c r="A110" s="244">
        <v>44</v>
      </c>
      <c r="B110" s="245" t="s">
        <v>226</v>
      </c>
      <c r="C110" s="219">
        <v>3</v>
      </c>
      <c r="D110" s="216" t="s">
        <v>24</v>
      </c>
      <c r="E110" s="346"/>
      <c r="F110" s="210">
        <f>C110*E110</f>
        <v>0</v>
      </c>
    </row>
    <row r="111" spans="2:6" ht="12.75">
      <c r="B111" s="245"/>
      <c r="C111" s="219"/>
      <c r="D111" s="216"/>
      <c r="E111" s="346"/>
      <c r="F111" s="210"/>
    </row>
    <row r="112" spans="2:6" ht="27.75" customHeight="1">
      <c r="B112" s="296" t="s">
        <v>227</v>
      </c>
      <c r="C112" s="219">
        <v>1</v>
      </c>
      <c r="D112" s="216" t="s">
        <v>24</v>
      </c>
      <c r="E112" s="346"/>
      <c r="F112" s="210">
        <f>+C112*E112</f>
        <v>0</v>
      </c>
    </row>
    <row r="113" spans="2:6" ht="12.75">
      <c r="B113" s="245"/>
      <c r="C113" s="219"/>
      <c r="D113" s="216"/>
      <c r="E113" s="346"/>
      <c r="F113" s="210"/>
    </row>
    <row r="114" spans="1:6" ht="12.75">
      <c r="A114" s="203" t="s">
        <v>97</v>
      </c>
      <c r="B114" s="204" t="s">
        <v>98</v>
      </c>
      <c r="C114" s="292"/>
      <c r="D114" s="289"/>
      <c r="E114" s="348"/>
      <c r="F114" s="213"/>
    </row>
    <row r="115" spans="1:6" ht="51.75" thickBot="1">
      <c r="A115" s="297">
        <v>45</v>
      </c>
      <c r="B115" s="298" t="s">
        <v>144</v>
      </c>
      <c r="C115" s="299">
        <v>1</v>
      </c>
      <c r="D115" s="300" t="s">
        <v>24</v>
      </c>
      <c r="E115" s="349"/>
      <c r="F115" s="260">
        <f>C115*E115</f>
        <v>0</v>
      </c>
    </row>
    <row r="116" spans="1:6" ht="13.5" thickBot="1">
      <c r="A116" s="198"/>
      <c r="B116" s="208"/>
      <c r="C116" s="219"/>
      <c r="D116" s="216"/>
      <c r="E116" s="330"/>
      <c r="F116" s="210"/>
    </row>
    <row r="117" spans="1:6" ht="13.5" thickBot="1">
      <c r="A117" s="284" t="s">
        <v>6</v>
      </c>
      <c r="B117" s="285" t="s">
        <v>7</v>
      </c>
      <c r="C117" s="301"/>
      <c r="D117" s="302"/>
      <c r="E117" s="301" t="s">
        <v>29</v>
      </c>
      <c r="F117" s="303">
        <f>SUM(F98:F116)</f>
        <v>0</v>
      </c>
    </row>
    <row r="118" ht="12.75">
      <c r="E118" s="324"/>
    </row>
    <row r="119" spans="1:6" ht="12.75">
      <c r="A119" s="184" t="s">
        <v>11</v>
      </c>
      <c r="B119" s="186" t="s">
        <v>12</v>
      </c>
      <c r="C119" s="186" t="s">
        <v>13</v>
      </c>
      <c r="D119" s="186" t="s">
        <v>14</v>
      </c>
      <c r="E119" s="185" t="s">
        <v>15</v>
      </c>
      <c r="F119" s="186" t="s">
        <v>16</v>
      </c>
    </row>
    <row r="120" spans="1:6" ht="13.5" thickBot="1">
      <c r="A120" s="189" t="s">
        <v>17</v>
      </c>
      <c r="B120" s="191" t="s">
        <v>18</v>
      </c>
      <c r="C120" s="191" t="s">
        <v>17</v>
      </c>
      <c r="D120" s="191"/>
      <c r="E120" s="190" t="s">
        <v>19</v>
      </c>
      <c r="F120" s="304"/>
    </row>
    <row r="121" spans="1:6" ht="13.5" thickBot="1">
      <c r="A121" s="305" t="s">
        <v>232</v>
      </c>
      <c r="B121" s="306" t="s">
        <v>67</v>
      </c>
      <c r="C121" s="307"/>
      <c r="D121" s="308"/>
      <c r="E121" s="350"/>
      <c r="F121" s="309"/>
    </row>
    <row r="122" spans="1:6" ht="12.75">
      <c r="A122" s="310" t="s">
        <v>233</v>
      </c>
      <c r="B122" s="292" t="s">
        <v>103</v>
      </c>
      <c r="C122" s="292"/>
      <c r="D122" s="311"/>
      <c r="E122" s="351"/>
      <c r="F122" s="312"/>
    </row>
    <row r="123" spans="1:6" ht="38.25">
      <c r="A123" s="313">
        <v>51</v>
      </c>
      <c r="B123" s="314" t="s">
        <v>104</v>
      </c>
      <c r="C123" s="315">
        <v>2</v>
      </c>
      <c r="D123" s="294" t="s">
        <v>24</v>
      </c>
      <c r="E123" s="330"/>
      <c r="F123" s="210">
        <f>C123*E123</f>
        <v>0</v>
      </c>
    </row>
    <row r="124" spans="1:6" ht="12.75">
      <c r="A124" s="313"/>
      <c r="B124" s="296"/>
      <c r="C124" s="315"/>
      <c r="D124" s="294"/>
      <c r="E124" s="330"/>
      <c r="F124" s="210"/>
    </row>
    <row r="125" spans="1:6" ht="51">
      <c r="A125" s="313">
        <v>51</v>
      </c>
      <c r="B125" s="296" t="s">
        <v>118</v>
      </c>
      <c r="C125" s="315">
        <v>2</v>
      </c>
      <c r="D125" s="294" t="s">
        <v>24</v>
      </c>
      <c r="E125" s="330"/>
      <c r="F125" s="210">
        <f>C125*E125</f>
        <v>0</v>
      </c>
    </row>
    <row r="126" spans="1:6" ht="12.75">
      <c r="A126" s="313"/>
      <c r="B126" s="316"/>
      <c r="C126" s="315"/>
      <c r="D126" s="294"/>
      <c r="E126" s="330"/>
      <c r="F126" s="210"/>
    </row>
    <row r="127" spans="1:6" ht="63.75">
      <c r="A127" s="313">
        <v>51</v>
      </c>
      <c r="B127" s="316" t="s">
        <v>198</v>
      </c>
      <c r="C127" s="315">
        <v>2</v>
      </c>
      <c r="D127" s="294" t="s">
        <v>24</v>
      </c>
      <c r="E127" s="330"/>
      <c r="F127" s="210">
        <f>C127*E127</f>
        <v>0</v>
      </c>
    </row>
    <row r="128" spans="1:6" ht="12.75">
      <c r="A128" s="313"/>
      <c r="B128" s="316"/>
      <c r="C128" s="315"/>
      <c r="D128" s="294"/>
      <c r="E128" s="330"/>
      <c r="F128" s="210"/>
    </row>
    <row r="129" spans="1:6" ht="12.75">
      <c r="A129" s="310" t="s">
        <v>234</v>
      </c>
      <c r="B129" s="292" t="s">
        <v>69</v>
      </c>
      <c r="C129" s="292"/>
      <c r="D129" s="311"/>
      <c r="E129" s="352"/>
      <c r="F129" s="213"/>
    </row>
    <row r="130" spans="1:6" ht="12.75">
      <c r="A130" s="251"/>
      <c r="B130" s="316"/>
      <c r="C130" s="219"/>
      <c r="D130" s="216"/>
      <c r="E130" s="346"/>
      <c r="F130" s="210"/>
    </row>
    <row r="131" spans="1:6" ht="89.25">
      <c r="A131" s="251">
        <v>52</v>
      </c>
      <c r="B131" s="316" t="s">
        <v>123</v>
      </c>
      <c r="C131" s="219">
        <v>65</v>
      </c>
      <c r="D131" s="216" t="s">
        <v>43</v>
      </c>
      <c r="E131" s="346"/>
      <c r="F131" s="210">
        <f>C131*E131</f>
        <v>0</v>
      </c>
    </row>
    <row r="132" spans="1:6" ht="12.75">
      <c r="A132" s="251"/>
      <c r="B132" s="316"/>
      <c r="C132" s="219"/>
      <c r="D132" s="216"/>
      <c r="E132" s="346"/>
      <c r="F132" s="210"/>
    </row>
    <row r="133" spans="1:6" ht="89.25">
      <c r="A133" s="251">
        <v>52</v>
      </c>
      <c r="B133" s="316" t="s">
        <v>204</v>
      </c>
      <c r="C133" s="219">
        <v>5</v>
      </c>
      <c r="D133" s="216" t="s">
        <v>27</v>
      </c>
      <c r="E133" s="346"/>
      <c r="F133" s="210">
        <f>C133*E133</f>
        <v>0</v>
      </c>
    </row>
    <row r="134" spans="1:6" ht="13.5" thickBot="1">
      <c r="A134" s="251"/>
      <c r="B134" s="316"/>
      <c r="C134" s="219"/>
      <c r="D134" s="216"/>
      <c r="E134" s="346"/>
      <c r="F134" s="210"/>
    </row>
    <row r="135" spans="1:6" ht="13.5" thickBot="1">
      <c r="A135" s="317" t="s">
        <v>232</v>
      </c>
      <c r="B135" s="318" t="s">
        <v>67</v>
      </c>
      <c r="C135" s="319"/>
      <c r="D135" s="320"/>
      <c r="E135" s="321" t="s">
        <v>29</v>
      </c>
      <c r="F135" s="322">
        <f>SUM(F123:F134)</f>
        <v>0</v>
      </c>
    </row>
  </sheetData>
  <sheetProtection password="EA05" sheet="1" selectLockedCells="1"/>
  <printOptions/>
  <pageMargins left="0.984251968503937" right="0.1968503937007874" top="0.7874015748031497" bottom="0.3937007874015748" header="0.3937007874015748" footer="0.1968503937007874"/>
  <pageSetup firstPageNumber="1" useFirstPageNumber="1" horizontalDpi="600" verticalDpi="600" orientation="portrait" paperSize="9" scale="94" r:id="rId1"/>
  <headerFooter alignWithMargins="0">
    <oddHeader>&amp;C&amp;F</oddHeader>
    <oddFooter>&amp;RStran &amp;P od &amp;N</oddFooter>
  </headerFooter>
  <rowBreaks count="4" manualBreakCount="4">
    <brk id="36" max="6" man="1"/>
    <brk id="65" max="6" man="1"/>
    <brk id="93" max="6" man="1"/>
    <brk id="1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Cestno podjetje Novo mesto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GPR, Igor Rems s.p.</dc:creator>
  <cp:keywords/>
  <dc:description/>
  <cp:lastModifiedBy>igortomazin</cp:lastModifiedBy>
  <cp:lastPrinted>2019-12-18T12:36:25Z</cp:lastPrinted>
  <dcterms:created xsi:type="dcterms:W3CDTF">1998-06-19T12:33:08Z</dcterms:created>
  <dcterms:modified xsi:type="dcterms:W3CDTF">2020-11-18T15:21:18Z</dcterms:modified>
  <cp:category/>
  <cp:version/>
  <cp:contentType/>
  <cp:contentStatus/>
</cp:coreProperties>
</file>